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sche-my.sharepoint.com/personal/klaus_neuhaus_porsche_de/Documents/02 UN-ECE/03 IWG-MU/24th - 2023 May Teams/"/>
    </mc:Choice>
  </mc:AlternateContent>
  <xr:revisionPtr revIDLastSave="0" documentId="8_{0FDA300A-CA5C-4963-A1D1-A91930269571}" xr6:coauthVersionLast="47" xr6:coauthVersionMax="47" xr10:uidLastSave="{00000000-0000-0000-0000-000000000000}"/>
  <bookViews>
    <workbookView xWindow="-120" yWindow="-120" windowWidth="51840" windowHeight="21240" xr2:uid="{A82E4B3D-B675-47A2-BE13-BA2DBB94FB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L11" i="1" s="1"/>
  <c r="K11" i="1" s="1"/>
  <c r="F10" i="1"/>
  <c r="G10" i="1" s="1"/>
  <c r="L10" i="1" s="1"/>
  <c r="K10" i="1" l="1"/>
  <c r="F17" i="1" l="1"/>
  <c r="F16" i="1"/>
  <c r="F15" i="1"/>
  <c r="F14" i="1"/>
  <c r="K14" i="1" s="1"/>
  <c r="F13" i="1"/>
  <c r="F12" i="1"/>
  <c r="F9" i="1"/>
  <c r="F8" i="1"/>
  <c r="F7" i="1"/>
  <c r="F6" i="1"/>
  <c r="F5" i="1"/>
  <c r="F4" i="1"/>
  <c r="F3" i="1"/>
  <c r="F2" i="1"/>
  <c r="G2" i="1" l="1"/>
  <c r="L2" i="1" s="1"/>
  <c r="H4" i="1"/>
  <c r="K2" i="1"/>
  <c r="G13" i="1"/>
  <c r="L13" i="1" s="1"/>
  <c r="H15" i="1"/>
  <c r="K13" i="1"/>
  <c r="G7" i="1"/>
  <c r="L7" i="1" s="1"/>
  <c r="H9" i="1"/>
  <c r="I9" i="1" s="1"/>
  <c r="K7" i="1"/>
  <c r="G8" i="1"/>
  <c r="L8" i="1" s="1"/>
  <c r="K8" i="1"/>
  <c r="G4" i="1"/>
  <c r="L4" i="1" s="1"/>
  <c r="K4" i="1"/>
  <c r="G5" i="1"/>
  <c r="L5" i="1" s="1"/>
  <c r="K5" i="1"/>
  <c r="G15" i="1"/>
  <c r="L15" i="1" s="1"/>
  <c r="K15" i="1"/>
  <c r="G9" i="1"/>
  <c r="L9" i="1" s="1"/>
  <c r="K9" i="1"/>
  <c r="G3" i="1"/>
  <c r="L3" i="1" s="1"/>
  <c r="K3" i="1"/>
  <c r="G6" i="1"/>
  <c r="L6" i="1" s="1"/>
  <c r="K6" i="1"/>
  <c r="G16" i="1"/>
  <c r="L16" i="1" s="1"/>
  <c r="K16" i="1"/>
  <c r="G17" i="1"/>
  <c r="L17" i="1" s="1"/>
  <c r="K17" i="1"/>
  <c r="G12" i="1"/>
  <c r="L12" i="1" s="1"/>
  <c r="K12" i="1"/>
  <c r="G14" i="1"/>
  <c r="H23" i="1"/>
  <c r="H25" i="1" s="1"/>
  <c r="K22" i="1" l="1"/>
  <c r="K25" i="1" s="1"/>
  <c r="K27" i="1" s="1"/>
  <c r="I15" i="1"/>
  <c r="L14" i="1"/>
  <c r="I4" i="1" l="1"/>
</calcChain>
</file>

<file path=xl/sharedStrings.xml><?xml version="1.0" encoding="utf-8"?>
<sst xmlns="http://schemas.openxmlformats.org/spreadsheetml/2006/main" count="68" uniqueCount="39">
  <si>
    <t>Situation</t>
  </si>
  <si>
    <t>Single run-to single run</t>
  </si>
  <si>
    <t>Input quantity</t>
  </si>
  <si>
    <t>Systematic/random</t>
  </si>
  <si>
    <t>Microclimate wind effect</t>
  </si>
  <si>
    <t>Deviation from centered driving</t>
  </si>
  <si>
    <t>Speed variations +/- 1 km/h</t>
  </si>
  <si>
    <t>Varying background noise</t>
  </si>
  <si>
    <t>Probability distr.</t>
  </si>
  <si>
    <t>Day-to-day</t>
  </si>
  <si>
    <t>Variance</t>
  </si>
  <si>
    <t>Standard uncertainty</t>
  </si>
  <si>
    <t>Combined st.uncert</t>
  </si>
  <si>
    <t>95 % uncetainty</t>
  </si>
  <si>
    <t>Barometric pressure (+/- 30 hPa)</t>
  </si>
  <si>
    <t>Temperature influence, correction error</t>
  </si>
  <si>
    <t xml:space="preserve">Varying background noise </t>
  </si>
  <si>
    <t>Residual humidity on test track surface</t>
  </si>
  <si>
    <t>Site-to-site</t>
  </si>
  <si>
    <t xml:space="preserve">Altitude (location of test track) </t>
  </si>
  <si>
    <t>Test track surface</t>
  </si>
  <si>
    <t>Microphone class 1</t>
  </si>
  <si>
    <t>Sound Calibrator class 1</t>
  </si>
  <si>
    <t xml:space="preserve">Speed measuring equipment </t>
  </si>
  <si>
    <t>Tyre-to tyre variations</t>
  </si>
  <si>
    <t>gaussian</t>
  </si>
  <si>
    <t>rectangular</t>
  </si>
  <si>
    <t>random</t>
  </si>
  <si>
    <t>systematic</t>
  </si>
  <si>
    <t>Varying temp. of tyres</t>
  </si>
  <si>
    <t>Peak-to-peak</t>
  </si>
  <si>
    <t>Overall combined uncertainty</t>
  </si>
  <si>
    <t>dB</t>
  </si>
  <si>
    <t>Expanded uncertainty, 95%</t>
  </si>
  <si>
    <t>st dev (LG)</t>
  </si>
  <si>
    <t>var (LG)</t>
  </si>
  <si>
    <t>Overall combined uncertainty (LG)</t>
  </si>
  <si>
    <t>Expanded uncertainty, 95% (LG)</t>
  </si>
  <si>
    <t>Vehicle contrubtion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</si>
</sst>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164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2" fontId="0" fillId="0" borderId="1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5" fontId="0" fillId="2" borderId="0" xfId="0" applyNumberFormat="1" applyFill="1"/>
    <xf numFmtId="2" fontId="0" fillId="2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4" borderId="0" xfId="0" applyNumberFormat="1" applyFill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149084</xdr:colOff>
      <xdr:row>0</xdr:row>
      <xdr:rowOff>0</xdr:rowOff>
    </xdr:from>
    <xdr:to>
      <xdr:col>23</xdr:col>
      <xdr:colOff>107672</xdr:colOff>
      <xdr:row>38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5F2C5F8-5188-4E93-A9F2-D2FCB0D8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3954" y="0"/>
          <a:ext cx="5474805" cy="73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E35E-FE18-4C9D-BE03-F3D44B618B18}">
  <dimension ref="A1:AC28"/>
  <sheetViews>
    <sheetView tabSelected="1" zoomScale="115" zoomScaleNormal="115" workbookViewId="0">
      <selection activeCell="B27" sqref="B27"/>
    </sheetView>
  </sheetViews>
  <sheetFormatPr baseColWidth="10" defaultColWidth="9.140625" defaultRowHeight="15" x14ac:dyDescent="0.25"/>
  <cols>
    <col min="1" max="1" width="22.42578125" customWidth="1"/>
    <col min="2" max="2" width="36.7109375" customWidth="1"/>
    <col min="3" max="3" width="18.140625" customWidth="1"/>
    <col min="4" max="4" width="16.5703125" customWidth="1"/>
    <col min="5" max="5" width="12" customWidth="1"/>
    <col min="6" max="6" width="15.140625" customWidth="1"/>
    <col min="7" max="7" width="20.140625" customWidth="1"/>
    <col min="8" max="8" width="20.28515625" customWidth="1"/>
  </cols>
  <sheetData>
    <row r="1" spans="1:15" x14ac:dyDescent="0.25">
      <c r="A1" s="1" t="s">
        <v>0</v>
      </c>
      <c r="B1" s="1" t="s">
        <v>2</v>
      </c>
      <c r="C1" s="1" t="s">
        <v>3</v>
      </c>
      <c r="D1" s="1" t="s">
        <v>8</v>
      </c>
      <c r="E1" s="1" t="s">
        <v>30</v>
      </c>
      <c r="F1" s="1" t="s">
        <v>10</v>
      </c>
      <c r="G1" s="1" t="s">
        <v>11</v>
      </c>
      <c r="H1" s="1" t="s">
        <v>12</v>
      </c>
      <c r="I1" s="1" t="s">
        <v>13</v>
      </c>
      <c r="J1" s="1"/>
      <c r="K1" s="1" t="s">
        <v>35</v>
      </c>
      <c r="L1" s="1" t="s">
        <v>34</v>
      </c>
      <c r="M1" s="1"/>
      <c r="N1" s="1"/>
      <c r="O1" s="1"/>
    </row>
    <row r="2" spans="1:15" x14ac:dyDescent="0.25">
      <c r="B2" t="s">
        <v>4</v>
      </c>
      <c r="C2" t="s">
        <v>27</v>
      </c>
      <c r="D2" t="s">
        <v>25</v>
      </c>
      <c r="E2">
        <v>0.8</v>
      </c>
      <c r="F2" s="3">
        <f t="shared" ref="F2:F17" si="0">IF(D2="gaussian", (E2/2/2)^2, IF(D2="rectangular", (E2/2/SQRT(3))^2,0))</f>
        <v>4.0000000000000008E-2</v>
      </c>
      <c r="G2" s="3">
        <f t="shared" ref="G2:G17" si="1">SQRT(F2)</f>
        <v>0.2</v>
      </c>
      <c r="H2" s="3"/>
      <c r="I2" s="3"/>
      <c r="J2" s="3"/>
      <c r="K2" s="6">
        <f>F2</f>
        <v>4.0000000000000008E-2</v>
      </c>
      <c r="L2" s="6">
        <f>G2</f>
        <v>0.2</v>
      </c>
    </row>
    <row r="3" spans="1:15" x14ac:dyDescent="0.25">
      <c r="A3" t="s">
        <v>1</v>
      </c>
      <c r="B3" t="s">
        <v>5</v>
      </c>
      <c r="C3" t="s">
        <v>27</v>
      </c>
      <c r="D3" t="s">
        <v>26</v>
      </c>
      <c r="E3">
        <v>0.5</v>
      </c>
      <c r="F3" s="3">
        <f t="shared" si="0"/>
        <v>2.0833333333333339E-2</v>
      </c>
      <c r="G3" s="3">
        <f t="shared" si="1"/>
        <v>0.14433756729740646</v>
      </c>
      <c r="H3" s="3"/>
      <c r="I3" s="3"/>
      <c r="J3" s="3"/>
      <c r="K3" s="6">
        <f t="shared" ref="K3:K17" si="2">F3</f>
        <v>2.0833333333333339E-2</v>
      </c>
      <c r="L3" s="6">
        <f t="shared" ref="L3:L17" si="3">G3</f>
        <v>0.14433756729740646</v>
      </c>
    </row>
    <row r="4" spans="1:15" x14ac:dyDescent="0.25">
      <c r="B4" s="23" t="s">
        <v>6</v>
      </c>
      <c r="C4" s="23" t="s">
        <v>27</v>
      </c>
      <c r="D4" s="23" t="s">
        <v>26</v>
      </c>
      <c r="E4" s="23">
        <v>0</v>
      </c>
      <c r="F4" s="24">
        <f t="shared" si="0"/>
        <v>0</v>
      </c>
      <c r="G4" s="24">
        <f t="shared" si="1"/>
        <v>0</v>
      </c>
      <c r="H4" s="24">
        <f>SQRT(SUM(F2:F6))</f>
        <v>0.27233557730613656</v>
      </c>
      <c r="I4" s="24">
        <f>H4*2</f>
        <v>0.54467115461227311</v>
      </c>
      <c r="J4" s="24"/>
      <c r="K4" s="25">
        <f t="shared" si="2"/>
        <v>0</v>
      </c>
      <c r="L4" s="25">
        <f t="shared" si="3"/>
        <v>0</v>
      </c>
    </row>
    <row r="5" spans="1:15" x14ac:dyDescent="0.25">
      <c r="B5" t="s">
        <v>7</v>
      </c>
      <c r="C5" t="s">
        <v>28</v>
      </c>
      <c r="D5" t="s">
        <v>26</v>
      </c>
      <c r="E5">
        <v>0.4</v>
      </c>
      <c r="F5" s="3">
        <f t="shared" si="0"/>
        <v>1.3333333333333336E-2</v>
      </c>
      <c r="G5" s="3">
        <f t="shared" si="1"/>
        <v>0.11547005383792516</v>
      </c>
      <c r="H5" s="3"/>
      <c r="I5" s="3"/>
      <c r="J5" s="3"/>
      <c r="K5" s="6">
        <f t="shared" si="2"/>
        <v>1.3333333333333336E-2</v>
      </c>
      <c r="L5" s="6">
        <f t="shared" si="3"/>
        <v>0.11547005383792516</v>
      </c>
    </row>
    <row r="6" spans="1:15" x14ac:dyDescent="0.25">
      <c r="A6" s="1"/>
      <c r="B6" s="26" t="s">
        <v>29</v>
      </c>
      <c r="C6" s="26" t="s">
        <v>28</v>
      </c>
      <c r="D6" s="26" t="s">
        <v>26</v>
      </c>
      <c r="E6" s="26">
        <v>0</v>
      </c>
      <c r="F6" s="27">
        <f t="shared" si="0"/>
        <v>0</v>
      </c>
      <c r="G6" s="27">
        <f t="shared" si="1"/>
        <v>0</v>
      </c>
      <c r="H6" s="27"/>
      <c r="I6" s="27"/>
      <c r="J6" s="27"/>
      <c r="K6" s="25">
        <f t="shared" si="2"/>
        <v>0</v>
      </c>
      <c r="L6" s="25">
        <f t="shared" si="3"/>
        <v>0</v>
      </c>
    </row>
    <row r="7" spans="1:15" x14ac:dyDescent="0.25">
      <c r="B7" s="23" t="s">
        <v>14</v>
      </c>
      <c r="C7" s="23" t="s">
        <v>28</v>
      </c>
      <c r="D7" s="23" t="s">
        <v>25</v>
      </c>
      <c r="E7" s="23">
        <v>0</v>
      </c>
      <c r="F7" s="24">
        <f t="shared" si="0"/>
        <v>0</v>
      </c>
      <c r="G7" s="24">
        <f t="shared" si="1"/>
        <v>0</v>
      </c>
      <c r="H7" s="24"/>
      <c r="I7" s="23"/>
      <c r="J7" s="24"/>
      <c r="K7" s="25">
        <f t="shared" si="2"/>
        <v>0</v>
      </c>
      <c r="L7" s="25">
        <f t="shared" si="3"/>
        <v>0</v>
      </c>
    </row>
    <row r="8" spans="1:15" x14ac:dyDescent="0.25">
      <c r="A8" t="s">
        <v>9</v>
      </c>
      <c r="B8" t="s">
        <v>15</v>
      </c>
      <c r="C8" t="s">
        <v>28</v>
      </c>
      <c r="D8" t="s">
        <v>26</v>
      </c>
      <c r="E8" s="7">
        <v>0.9</v>
      </c>
      <c r="F8" s="3">
        <f t="shared" si="0"/>
        <v>6.7500000000000018E-2</v>
      </c>
      <c r="G8" s="3">
        <f t="shared" si="1"/>
        <v>0.25980762113533162</v>
      </c>
      <c r="H8" s="3"/>
      <c r="I8" s="3"/>
      <c r="J8" s="3"/>
      <c r="K8" s="6">
        <f t="shared" si="2"/>
        <v>6.7500000000000018E-2</v>
      </c>
      <c r="L8" s="6">
        <f t="shared" si="3"/>
        <v>0.25980762113533162</v>
      </c>
    </row>
    <row r="9" spans="1:15" x14ac:dyDescent="0.25">
      <c r="B9" s="23" t="s">
        <v>16</v>
      </c>
      <c r="C9" s="23" t="s">
        <v>28</v>
      </c>
      <c r="D9" s="23" t="s">
        <v>26</v>
      </c>
      <c r="E9" s="23">
        <v>0</v>
      </c>
      <c r="F9" s="24">
        <f t="shared" si="0"/>
        <v>0</v>
      </c>
      <c r="G9" s="24">
        <f t="shared" si="1"/>
        <v>0</v>
      </c>
      <c r="H9" s="24">
        <f>SQRT(SUM(F7:F12))</f>
        <v>0.69342146875715738</v>
      </c>
      <c r="I9" s="24">
        <f>H9*2</f>
        <v>1.3868429375143148</v>
      </c>
      <c r="J9" s="24"/>
      <c r="K9" s="25">
        <f t="shared" si="2"/>
        <v>0</v>
      </c>
      <c r="L9" s="25">
        <f t="shared" si="3"/>
        <v>0</v>
      </c>
    </row>
    <row r="10" spans="1:15" x14ac:dyDescent="0.25">
      <c r="B10" t="s">
        <v>38</v>
      </c>
      <c r="C10" t="s">
        <v>28</v>
      </c>
      <c r="D10" t="s">
        <v>25</v>
      </c>
      <c r="E10" s="12">
        <v>2</v>
      </c>
      <c r="F10" s="3">
        <f t="shared" si="0"/>
        <v>0.25</v>
      </c>
      <c r="G10" s="3">
        <f t="shared" si="1"/>
        <v>0.5</v>
      </c>
      <c r="H10" s="3"/>
      <c r="I10" s="3"/>
      <c r="J10" s="3"/>
      <c r="K10" s="6">
        <f t="shared" si="2"/>
        <v>0.25</v>
      </c>
      <c r="L10" s="6">
        <f t="shared" si="3"/>
        <v>0.5</v>
      </c>
    </row>
    <row r="11" spans="1:15" x14ac:dyDescent="0.25">
      <c r="B11" s="15" t="s">
        <v>24</v>
      </c>
      <c r="C11" s="15" t="s">
        <v>28</v>
      </c>
      <c r="D11" s="15" t="s">
        <v>25</v>
      </c>
      <c r="E11" s="20">
        <v>1</v>
      </c>
      <c r="F11" s="17">
        <f t="shared" ref="F11" si="4">IF(D11="gaussian", (E11/2/2)^2, IF(D11="rectangular", (E11/2/SQRT(3))^2,0))</f>
        <v>6.25E-2</v>
      </c>
      <c r="G11" s="17">
        <f t="shared" ref="G11" si="5">SQRT(F11)</f>
        <v>0.25</v>
      </c>
      <c r="H11" s="17"/>
      <c r="I11" s="17"/>
      <c r="J11" s="17"/>
      <c r="K11" s="19">
        <f>L11*L11</f>
        <v>6.25E-2</v>
      </c>
      <c r="L11" s="19">
        <f t="shared" ref="L11" si="6">G11</f>
        <v>0.25</v>
      </c>
    </row>
    <row r="12" spans="1:15" x14ac:dyDescent="0.25">
      <c r="A12" s="1"/>
      <c r="B12" s="1" t="s">
        <v>17</v>
      </c>
      <c r="C12" s="1" t="s">
        <v>28</v>
      </c>
      <c r="D12" s="1" t="s">
        <v>26</v>
      </c>
      <c r="E12" s="9">
        <v>1.1000000000000001</v>
      </c>
      <c r="F12" s="14">
        <f t="shared" si="0"/>
        <v>0.10083333333333336</v>
      </c>
      <c r="G12" s="14">
        <f t="shared" si="1"/>
        <v>0.31754264805429422</v>
      </c>
      <c r="H12" s="14"/>
      <c r="I12" s="14"/>
      <c r="J12" s="14"/>
      <c r="K12" s="6">
        <f t="shared" si="2"/>
        <v>0.10083333333333336</v>
      </c>
      <c r="L12" s="6">
        <f t="shared" si="3"/>
        <v>0.31754264805429422</v>
      </c>
    </row>
    <row r="13" spans="1:15" x14ac:dyDescent="0.25">
      <c r="B13" s="23" t="s">
        <v>19</v>
      </c>
      <c r="C13" s="23" t="s">
        <v>28</v>
      </c>
      <c r="D13" s="23" t="s">
        <v>26</v>
      </c>
      <c r="E13" s="23">
        <v>0</v>
      </c>
      <c r="F13" s="24">
        <f t="shared" si="0"/>
        <v>0</v>
      </c>
      <c r="G13" s="24">
        <f t="shared" si="1"/>
        <v>0</v>
      </c>
      <c r="H13" s="24"/>
      <c r="I13" s="24"/>
      <c r="J13" s="24"/>
      <c r="K13" s="25">
        <f t="shared" si="2"/>
        <v>0</v>
      </c>
      <c r="L13" s="25">
        <f t="shared" si="3"/>
        <v>0</v>
      </c>
    </row>
    <row r="14" spans="1:15" x14ac:dyDescent="0.25">
      <c r="B14" s="4" t="s">
        <v>20</v>
      </c>
      <c r="C14" s="4" t="s">
        <v>28</v>
      </c>
      <c r="D14" s="4" t="s">
        <v>26</v>
      </c>
      <c r="E14" s="21">
        <v>5.4</v>
      </c>
      <c r="F14" s="22">
        <f t="shared" si="0"/>
        <v>2.4300000000000006</v>
      </c>
      <c r="G14" s="22">
        <f t="shared" si="1"/>
        <v>1.5588457268119897</v>
      </c>
      <c r="H14" s="22"/>
      <c r="I14" s="22"/>
      <c r="J14" s="22"/>
      <c r="K14" s="11">
        <f t="shared" si="2"/>
        <v>2.4300000000000006</v>
      </c>
      <c r="L14" s="11">
        <f t="shared" si="3"/>
        <v>1.5588457268119897</v>
      </c>
    </row>
    <row r="15" spans="1:15" x14ac:dyDescent="0.25">
      <c r="A15" t="s">
        <v>18</v>
      </c>
      <c r="B15" t="s">
        <v>21</v>
      </c>
      <c r="C15" t="s">
        <v>28</v>
      </c>
      <c r="D15" t="s">
        <v>25</v>
      </c>
      <c r="E15">
        <v>0.5</v>
      </c>
      <c r="F15" s="3">
        <f t="shared" si="0"/>
        <v>1.5625E-2</v>
      </c>
      <c r="G15" s="3">
        <f t="shared" si="1"/>
        <v>0.125</v>
      </c>
      <c r="H15" s="3">
        <f>SQRT(SUM(F13:F17))</f>
        <v>1.5690363284513207</v>
      </c>
      <c r="I15" s="3">
        <f>H15*2</f>
        <v>3.1380726569026414</v>
      </c>
      <c r="J15" s="3"/>
      <c r="K15" s="6">
        <f t="shared" si="2"/>
        <v>1.5625E-2</v>
      </c>
      <c r="L15" s="6">
        <f t="shared" si="3"/>
        <v>0.125</v>
      </c>
    </row>
    <row r="16" spans="1:15" x14ac:dyDescent="0.25">
      <c r="B16" t="s">
        <v>22</v>
      </c>
      <c r="C16" t="s">
        <v>28</v>
      </c>
      <c r="D16" t="s">
        <v>25</v>
      </c>
      <c r="E16">
        <v>0.5</v>
      </c>
      <c r="F16" s="3">
        <f t="shared" si="0"/>
        <v>1.5625E-2</v>
      </c>
      <c r="G16" s="3">
        <f t="shared" si="1"/>
        <v>0.125</v>
      </c>
      <c r="H16" s="3"/>
      <c r="I16" s="3"/>
      <c r="J16" s="3"/>
      <c r="K16" s="6">
        <f t="shared" si="2"/>
        <v>1.5625E-2</v>
      </c>
      <c r="L16" s="6">
        <f t="shared" si="3"/>
        <v>0.125</v>
      </c>
    </row>
    <row r="17" spans="1:29" x14ac:dyDescent="0.25">
      <c r="A17" s="1"/>
      <c r="B17" s="1" t="s">
        <v>23</v>
      </c>
      <c r="C17" s="1" t="s">
        <v>28</v>
      </c>
      <c r="D17" s="1" t="s">
        <v>25</v>
      </c>
      <c r="E17" s="1">
        <v>0.1</v>
      </c>
      <c r="F17" s="14">
        <f t="shared" si="0"/>
        <v>6.2500000000000012E-4</v>
      </c>
      <c r="G17" s="14">
        <f t="shared" si="1"/>
        <v>2.5000000000000001E-2</v>
      </c>
      <c r="H17" s="14"/>
      <c r="I17" s="14"/>
      <c r="J17" s="14"/>
      <c r="K17" s="6">
        <f t="shared" si="2"/>
        <v>6.2500000000000012E-4</v>
      </c>
      <c r="L17" s="6">
        <f t="shared" si="3"/>
        <v>2.5000000000000001E-2</v>
      </c>
    </row>
    <row r="18" spans="1:29" x14ac:dyDescent="0.25">
      <c r="E18" s="7"/>
      <c r="F18" s="2"/>
      <c r="G18" s="8"/>
      <c r="H18" s="7"/>
      <c r="I18" s="7"/>
      <c r="J18" s="7"/>
      <c r="K18" s="10"/>
      <c r="L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5">
      <c r="A19" s="15"/>
      <c r="B19" s="15"/>
      <c r="C19" s="15"/>
      <c r="D19" s="15"/>
      <c r="E19" s="15"/>
      <c r="F19" s="16"/>
      <c r="G19" s="16"/>
      <c r="H19" s="16"/>
      <c r="I19" s="17"/>
      <c r="J19" s="15"/>
      <c r="K19" s="18"/>
      <c r="L19" s="19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s="15"/>
      <c r="B20" s="15"/>
      <c r="C20" s="15"/>
      <c r="D20" s="15"/>
      <c r="E20" s="20"/>
      <c r="F20" s="17"/>
      <c r="G20" s="17"/>
      <c r="H20" s="17"/>
      <c r="I20" s="17"/>
      <c r="J20" s="17"/>
      <c r="K20" s="19"/>
      <c r="L20" s="1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5">
      <c r="L21" s="6"/>
    </row>
    <row r="22" spans="1:29" x14ac:dyDescent="0.25">
      <c r="B22" s="7"/>
      <c r="H22" t="s">
        <v>31</v>
      </c>
      <c r="K22" s="3">
        <f>SUM(K2:K21)</f>
        <v>3.0168750000000006</v>
      </c>
    </row>
    <row r="23" spans="1:29" x14ac:dyDescent="0.25">
      <c r="H23" s="12">
        <f>SQRT(SUM(F2:F20))</f>
        <v>1.7369153692681749</v>
      </c>
      <c r="I23" t="s">
        <v>32</v>
      </c>
    </row>
    <row r="24" spans="1:29" x14ac:dyDescent="0.25">
      <c r="H24" t="s">
        <v>33</v>
      </c>
      <c r="K24" s="5" t="s">
        <v>36</v>
      </c>
      <c r="L24" s="5"/>
      <c r="M24" s="5"/>
      <c r="N24" s="5"/>
    </row>
    <row r="25" spans="1:29" x14ac:dyDescent="0.25">
      <c r="H25" s="12">
        <f>H23*1.95</f>
        <v>3.3869849700729411</v>
      </c>
      <c r="K25" s="13">
        <f>SQRT(K22)</f>
        <v>1.7369153692681749</v>
      </c>
      <c r="L25" s="5" t="s">
        <v>32</v>
      </c>
      <c r="M25" s="5"/>
      <c r="N25" s="5"/>
      <c r="P25" s="7"/>
      <c r="Q25" s="7"/>
      <c r="R25" s="7"/>
      <c r="S25" s="7"/>
      <c r="T25" s="7"/>
      <c r="U25" s="7"/>
      <c r="V25" s="7"/>
      <c r="W25" s="7"/>
      <c r="X25" s="7"/>
    </row>
    <row r="26" spans="1:29" x14ac:dyDescent="0.25">
      <c r="K26" s="5" t="s">
        <v>37</v>
      </c>
      <c r="L26" s="5"/>
      <c r="M26" s="5"/>
      <c r="N26" s="5"/>
      <c r="P26" s="7"/>
      <c r="Q26" s="7"/>
      <c r="R26" s="7"/>
      <c r="S26" s="7"/>
      <c r="T26" s="7"/>
      <c r="U26" s="7"/>
      <c r="V26" s="7"/>
      <c r="W26" s="7"/>
      <c r="X26" s="7"/>
    </row>
    <row r="27" spans="1:29" x14ac:dyDescent="0.25">
      <c r="K27" s="13">
        <f>K25*1.95</f>
        <v>3.3869849700729411</v>
      </c>
      <c r="L27" s="5"/>
      <c r="M27" s="5"/>
      <c r="N27" s="5"/>
      <c r="P27" s="7"/>
      <c r="Q27" s="7"/>
      <c r="R27" s="7"/>
      <c r="S27" s="7"/>
      <c r="T27" s="7"/>
      <c r="U27" s="7"/>
      <c r="V27" s="7"/>
      <c r="W27" s="7"/>
      <c r="X27" s="7"/>
    </row>
    <row r="28" spans="1:29" x14ac:dyDescent="0.25">
      <c r="G28" s="7"/>
      <c r="H28" s="7"/>
      <c r="I28" s="7"/>
      <c r="J28" s="7"/>
    </row>
  </sheetData>
  <pageMargins left="0.7" right="0.7" top="0.75" bottom="0.75" header="0.3" footer="0.3"/>
  <pageSetup paperSize="9" orientation="portrait" r:id="rId1"/>
  <headerFooter>
    <oddFooter>&amp;C_x000D_&amp;1#&amp;"Arial"&amp;8&amp;K000000 Internal</oddFooter>
  </headerFooter>
  <drawing r:id="rId2"/>
</worksheet>
</file>

<file path=docMetadata/LabelInfo.xml><?xml version="1.0" encoding="utf-8"?>
<clbl:labelList xmlns:clbl="http://schemas.microsoft.com/office/2020/mipLabelMetadata">
  <clbl:label id="{6006a9c5-d130-408c-bc8e-3b5ecdb17aa0}" enabled="1" method="Standard" siteId="{8d4b558f-7b2e-40ba-ad1f-e04d79e6265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Truls Berge</dc:creator>
  <cp:lastModifiedBy>Klaus Neuhaus</cp:lastModifiedBy>
  <dcterms:created xsi:type="dcterms:W3CDTF">2023-02-21T11:33:37Z</dcterms:created>
  <dcterms:modified xsi:type="dcterms:W3CDTF">2023-05-22T16:32:25Z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-980418978</vt:i4>
  </property>
  <property fmtid="{D5CDD505-2E9C-101B-9397-08002B2CF9AE}" pid="4" name="_EmailSubject">
    <vt:lpwstr>Updated MU table from STEER</vt:lpwstr>
  </property>
  <property fmtid="{D5CDD505-2E9C-101B-9397-08002B2CF9AE}" pid="5" name="_AuthorEmail">
    <vt:lpwstr>Truls.Berge@sintef.no</vt:lpwstr>
  </property>
  <property fmtid="{D5CDD505-2E9C-101B-9397-08002B2CF9AE}" pid="6" name="_AuthorEmailDisplayName">
    <vt:lpwstr>Truls Berge</vt:lpwstr>
  </property>
  <property fmtid="{D5CDD505-2E9C-101B-9397-08002B2CF9AE}" pid="7" name="_ReviewingToolsShownOnce">
    <vt:lpwstr/>
  </property>
</Properties>
</file>