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codeName="ThisWorkbook"/>
  <xr:revisionPtr revIDLastSave="0" documentId="8_{53C61D1C-C314-45F0-87EF-ACDEB39CA95F}" xr6:coauthVersionLast="47" xr6:coauthVersionMax="47" xr10:uidLastSave="{00000000-0000-0000-0000-000000000000}"/>
  <bookViews>
    <workbookView xWindow="64380" yWindow="1200" windowWidth="23930" windowHeight="20210" activeTab="1" xr2:uid="{00000000-000D-0000-FFFF-FFFF00000000}"/>
  </bookViews>
  <sheets>
    <sheet name="2025" sheetId="2" r:id="rId1"/>
    <sheet name="2026" sheetId="1" r:id="rId2"/>
    <sheet name="Details" sheetId="3" r:id="rId3"/>
    <sheet name="Brussels V1" sheetId="4" r:id="rId4"/>
  </sheets>
  <definedNames>
    <definedName name="AprSun1" localSheetId="0">DATE('2025'!CalendarYear,4,1)-WEEKDAY(DATE('2025'!CalendarYear,4,1))</definedName>
    <definedName name="AprSun1">DATE(CalendarYear,4,1)-WEEKDAY(DATE(CalendarYear,4,1))</definedName>
    <definedName name="AugSun1" localSheetId="0">DATE('2025'!CalendarYear,8,1)-WEEKDAY(DATE('2025'!CalendarYear,8,1))</definedName>
    <definedName name="AugSun1">DATE(CalendarYear,8,1)-WEEKDAY(DATE(CalendarYear,8,1))</definedName>
    <definedName name="CalendarYear" localSheetId="0">'2025'!$AH$1</definedName>
    <definedName name="CalendarYear">'2026'!$AH$1</definedName>
    <definedName name="Dec1Sun" localSheetId="0">'2025'!#REF!</definedName>
    <definedName name="Dec1Sun">'2026'!#REF!</definedName>
    <definedName name="DecSun1" localSheetId="0">DATE('2025'!CalendarYear,12,1)-WEEKDAY(DATE('2025'!CalendarYear,12,1))</definedName>
    <definedName name="DecSun1">DATE(CalendarYear,12,1)-WEEKDAY(DATE(CalendarYear,12,1))</definedName>
    <definedName name="FebSun1" localSheetId="0">DATE('2025'!CalendarYear,2,1)-WEEKDAY(DATE('2025'!CalendarYear,2,1))</definedName>
    <definedName name="FebSun1">DATE(CalendarYear,2,1)-WEEKDAY(DATE(CalendarYear,2,1))</definedName>
    <definedName name="JanSun1" localSheetId="0">DATE('2025'!CalendarYear,1,1)-WEEKDAY(DATE('2025'!CalendarYear,1,1))</definedName>
    <definedName name="JanSun1">DATE(CalendarYear,1,1)-WEEKDAY(DATE(CalendarYear,1,1))</definedName>
    <definedName name="Job1_DayOff_Code">#REF!</definedName>
    <definedName name="Job1_Name">#REF!</definedName>
    <definedName name="Job1_Pattern">#REF!</definedName>
    <definedName name="Job1_Shift1_Code">#REF!</definedName>
    <definedName name="Job1_Shift2_Code">#REF!</definedName>
    <definedName name="Job1_Shift3_Code">#REF!</definedName>
    <definedName name="Job1_StartDate">#REF!</definedName>
    <definedName name="Job2_DayOff_Code">#REF!</definedName>
    <definedName name="Job2_Name">#REF!</definedName>
    <definedName name="Job2_Pattern">#REF!</definedName>
    <definedName name="Job2_Shift1_Code">#REF!</definedName>
    <definedName name="Job2_Shift2_Code">#REF!</definedName>
    <definedName name="Job2_Shift3_Code">#REF!</definedName>
    <definedName name="Job2_StartDate">#REF!</definedName>
    <definedName name="Job3_DayOff_Code">#REF!</definedName>
    <definedName name="Job3_Name">#REF!</definedName>
    <definedName name="Job3_Pattern">#REF!</definedName>
    <definedName name="Job3_Shift1_Code">#REF!</definedName>
    <definedName name="Job3_Shift2_Code">#REF!</definedName>
    <definedName name="Job3_Shift3_Code">#REF!</definedName>
    <definedName name="Job3_StartDate">#REF!</definedName>
    <definedName name="JulSun1" localSheetId="0">DATE('2025'!CalendarYear,7,1)-WEEKDAY(DATE('2025'!CalendarYear,7,1))</definedName>
    <definedName name="JulSun1">DATE(CalendarYear,7,1)-WEEKDAY(DATE(CalendarYear,7,1))</definedName>
    <definedName name="JunSun1" localSheetId="0">DATE('2025'!CalendarYear,6,1)-WEEKDAY(DATE('2025'!CalendarYear,6,1))</definedName>
    <definedName name="JunSun1">DATE(CalendarYear,6,1)-WEEKDAY(DATE(CalendarYear,6,1))</definedName>
    <definedName name="MarSun1" localSheetId="0">DATE('2025'!CalendarYear,3,1)-WEEKDAY(DATE('2025'!CalendarYear,3,1))</definedName>
    <definedName name="MarSun1">DATE(CalendarYear,3,1)-WEEKDAY(DATE(CalendarYear,3,1))</definedName>
    <definedName name="MaySun1" localSheetId="0">DATE('2025'!CalendarYear,5,1)-WEEKDAY(DATE('2025'!CalendarYear,5,1))</definedName>
    <definedName name="MaySun1">DATE(CalendarYear,5,1)-WEEKDAY(DATE(CalendarYear,5,1))</definedName>
    <definedName name="NovSun1" localSheetId="0">DATE('2025'!CalendarYear,11,1)-WEEKDAY(DATE('2025'!CalendarYear,11,1))</definedName>
    <definedName name="NovSun1">DATE(CalendarYear,11,1)-WEEKDAY(DATE(CalendarYear,11,1))</definedName>
    <definedName name="OctSun1" localSheetId="0">DATE('2025'!CalendarYear,10,1)-WEEKDAY(DATE('2025'!CalendarYear,10,1))</definedName>
    <definedName name="OctSun1">DATE(CalendarYear,10,1)-WEEKDAY(DATE(CalendarYear,10,1))</definedName>
    <definedName name="PY" localSheetId="0">'2025'!$AG$1</definedName>
    <definedName name="PY">'2026'!$AG$1</definedName>
    <definedName name="Range_Dates" localSheetId="0">'2025'!$C$6:$AM$6,'2025'!$C$13:$AM$13,'2025'!$C$20:$AM$20,'2025'!$C$27:$AM$27,'2025'!$C$34:$AM$34,'2025'!$C$41:$AM$41,'2025'!$C$48:$AM$48,'2025'!$C$55:$AM$55,'2025'!$C$62:$AM$62,'2025'!$C$69:$AM$69,'2025'!$C$76:$AM$76,'2025'!$C$83:$AM$83</definedName>
    <definedName name="Range_Dates">'2026'!$C$6:$AM$6,'2026'!$C$13:$AM$13,'2026'!$C$20:$AM$20,'2026'!$C$27:$AM$27,'2026'!$C$34:$AM$34,'2026'!$C$41:$AM$41,'2026'!$C$48:$AM$48,'2026'!$C$55:$AM$55,'2026'!$C$62:$AM$62,'2026'!$C$69:$AM$69,'2026'!$C$76:$AM$76,'2026'!$C$83:$AM$83</definedName>
    <definedName name="Range_Days" localSheetId="0">'2025'!$C$8:$AM$11,'2025'!$C$15:$AM$18,'2025'!$C$22:$AM$25,'2025'!$C$29:$AM$32,'2025'!$C$36:$AM$39,'2025'!$C$43:$AM$46,'2025'!$C$50:$AM$53,'2025'!$C$57:$AM$60,'2025'!$C$64:$AM$67,'2025'!$C$71:$AM$74,'2025'!$C$78:$AM$81,'2025'!$C$85:$AM$88</definedName>
    <definedName name="Range_Days">'2026'!$C$8:$AM$11,'2026'!$C$15:$AM$18,'2026'!$C$22:$AM$25,'2026'!$C$29:$AM$32,'2026'!$C$36:$AM$39,'2026'!$C$43:$AM$46,'2026'!$C$50:$AM$53,'2026'!$C$57:$AM$60,'2026'!$C$64:$AM$67,'2026'!$C$71:$AM$74,'2026'!$C$78:$AM$81,'2026'!$C$85:$AM$88</definedName>
    <definedName name="Range_Weekdays" localSheetId="0">'2025'!$C$7:$AM$7,'2025'!$C$14:$AM$14,'2025'!$C$21:$AM$21,'2025'!$C$28:$AM$28,'2025'!$C$35:$AM$35,'2025'!$C$42:$AM$42,'2025'!$C$49:$AM$49,'2025'!$C$56:$AM$56,'2025'!$C$63:$AM$63,'2025'!$C$70:$AM$70,'2025'!$C$77:$AM$77,'2025'!$C$84:$AM$84</definedName>
    <definedName name="Range_Weekdays">'2026'!$C$7:$AM$7,'2026'!$C$14:$AM$14,'2026'!$C$21:$AM$21,'2026'!$C$28:$AM$28,'2026'!$C$35:$AM$35,'2026'!$C$42:$AM$42,'2026'!$C$49:$AM$49,'2026'!$C$56:$AM$56,'2026'!$C$63:$AM$63,'2026'!$C$70:$AM$70,'2026'!$C$77:$AM$77,'2026'!$C$84:$AM$84</definedName>
    <definedName name="SepSun1" localSheetId="0">DATE('2025'!CalendarYear,9,1)-WEEKDAY(DATE('2025'!CalendarYear,9,1))</definedName>
    <definedName name="SepSun1">DATE(CalendarYear,9,1)-WEEKDAY(DATE(CalendarYear,9,1))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2" l="1"/>
  <c r="C6" i="1"/>
  <c r="AM83" i="2"/>
  <c r="AL83" i="2"/>
  <c r="AK83" i="2"/>
  <c r="AJ83" i="2"/>
  <c r="AI83" i="2"/>
  <c r="AH83" i="2"/>
  <c r="AG83" i="2"/>
  <c r="AF83" i="2"/>
  <c r="AE83" i="2"/>
  <c r="AD83" i="2"/>
  <c r="AC83" i="2"/>
  <c r="AB83" i="2"/>
  <c r="AA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AM76" i="2"/>
  <c r="AL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C76" i="2"/>
  <c r="B76" i="2"/>
  <c r="AM69" i="2"/>
  <c r="AL69" i="2"/>
  <c r="AK69" i="2"/>
  <c r="AJ69" i="2"/>
  <c r="AI69" i="2"/>
  <c r="AH69" i="2"/>
  <c r="AG69" i="2"/>
  <c r="AF69" i="2"/>
  <c r="AE69" i="2"/>
  <c r="AD69" i="2"/>
  <c r="AC69" i="2"/>
  <c r="AB69" i="2"/>
  <c r="AA69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AM62" i="2"/>
  <c r="AL62" i="2"/>
  <c r="AK62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AM55" i="2"/>
  <c r="AL55" i="2"/>
  <c r="AK55" i="2"/>
  <c r="AJ55" i="2"/>
  <c r="AI55" i="2"/>
  <c r="AH55" i="2"/>
  <c r="AG55" i="2"/>
  <c r="AF55" i="2"/>
  <c r="AE55" i="2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B48" i="2"/>
  <c r="AM41" i="2"/>
  <c r="AL41" i="2"/>
  <c r="AK41" i="2"/>
  <c r="AJ41" i="2"/>
  <c r="AI41" i="2"/>
  <c r="AH41" i="2"/>
  <c r="AG41" i="2"/>
  <c r="AF41" i="2"/>
  <c r="AE41" i="2"/>
  <c r="AD41" i="2"/>
  <c r="AC41" i="2"/>
  <c r="AC43" i="2" s="1"/>
  <c r="AB41" i="2"/>
  <c r="AB43" i="2" s="1"/>
  <c r="AA41" i="2"/>
  <c r="AA43" i="2" s="1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AM27" i="2"/>
  <c r="AL27" i="2"/>
  <c r="AK27" i="2"/>
  <c r="AJ27" i="2"/>
  <c r="AI27" i="2"/>
  <c r="AI29" i="2" s="1"/>
  <c r="AH27" i="2"/>
  <c r="AH29" i="2" s="1"/>
  <c r="AG27" i="2"/>
  <c r="AG29" i="2" s="1"/>
  <c r="AF27" i="2"/>
  <c r="AE27" i="2"/>
  <c r="AD27" i="2"/>
  <c r="AC27" i="2"/>
  <c r="AB27" i="2"/>
  <c r="AA27" i="2"/>
  <c r="Z27" i="2"/>
  <c r="Y27" i="2"/>
  <c r="X27" i="2"/>
  <c r="W27" i="2"/>
  <c r="V27" i="2"/>
  <c r="U27" i="2"/>
  <c r="U29" i="2" s="1"/>
  <c r="T27" i="2"/>
  <c r="T29" i="2" s="1"/>
  <c r="S27" i="2"/>
  <c r="S29" i="2" s="1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U22" i="2" s="1"/>
  <c r="T20" i="2"/>
  <c r="T22" i="2" s="1"/>
  <c r="S20" i="2"/>
  <c r="S22" i="2" s="1"/>
  <c r="R20" i="2"/>
  <c r="Q20" i="2"/>
  <c r="P20" i="2"/>
  <c r="O20" i="2"/>
  <c r="O22" i="2" s="1"/>
  <c r="N20" i="2"/>
  <c r="N22" i="2" s="1"/>
  <c r="M20" i="2"/>
  <c r="M22" i="2" s="1"/>
  <c r="L20" i="2"/>
  <c r="K20" i="2"/>
  <c r="J20" i="2"/>
  <c r="I20" i="2"/>
  <c r="H20" i="2"/>
  <c r="G20" i="2"/>
  <c r="F20" i="2"/>
  <c r="E20" i="2"/>
  <c r="D20" i="2"/>
  <c r="C20" i="2"/>
  <c r="B20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B6" i="2"/>
  <c r="C20" i="1"/>
  <c r="F6" i="1"/>
  <c r="B6" i="1"/>
  <c r="B83" i="1"/>
  <c r="AM83" i="1" l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V78" i="1" s="1"/>
  <c r="U76" i="1"/>
  <c r="U78" i="1" s="1"/>
  <c r="T76" i="1"/>
  <c r="T78" i="1" s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AM69" i="1"/>
  <c r="AL69" i="1"/>
  <c r="AK69" i="1"/>
  <c r="AJ69" i="1"/>
  <c r="AJ71" i="1" s="1"/>
  <c r="AI69" i="1"/>
  <c r="AI71" i="1" s="1"/>
  <c r="AH69" i="1"/>
  <c r="AH71" i="1" s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AM62" i="1"/>
  <c r="AL62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AM41" i="1"/>
  <c r="AL41" i="1"/>
  <c r="AK41" i="1"/>
  <c r="AJ41" i="1"/>
  <c r="AI41" i="1"/>
  <c r="AH41" i="1"/>
  <c r="AG41" i="1"/>
  <c r="AF41" i="1"/>
  <c r="AE41" i="1"/>
  <c r="AD41" i="1"/>
  <c r="AC41" i="1"/>
  <c r="AC43" i="1" s="1"/>
  <c r="AB41" i="1"/>
  <c r="AB43" i="1" s="1"/>
  <c r="AA41" i="1"/>
  <c r="AA43" i="1" s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AM27" i="1"/>
  <c r="AL27" i="1"/>
  <c r="AK27" i="1"/>
  <c r="AJ27" i="1"/>
  <c r="AI27" i="1"/>
  <c r="AI29" i="1" s="1"/>
  <c r="AH27" i="1"/>
  <c r="AH29" i="1" s="1"/>
  <c r="AG27" i="1"/>
  <c r="AG29" i="1" s="1"/>
  <c r="AF27" i="1"/>
  <c r="AE27" i="1"/>
  <c r="AD27" i="1"/>
  <c r="AC27" i="1"/>
  <c r="AB27" i="1"/>
  <c r="AA27" i="1"/>
  <c r="Z27" i="1"/>
  <c r="Y27" i="1"/>
  <c r="X27" i="1"/>
  <c r="W27" i="1"/>
  <c r="V27" i="1"/>
  <c r="U27" i="1"/>
  <c r="U29" i="1" s="1"/>
  <c r="T27" i="1"/>
  <c r="T29" i="1" s="1"/>
  <c r="S27" i="1"/>
  <c r="S29" i="1" s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D6" i="1"/>
  <c r="B20" i="1"/>
  <c r="B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N22" i="1" l="1"/>
  <c r="O22" i="1"/>
  <c r="M22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E6" i="1"/>
</calcChain>
</file>

<file path=xl/sharedStrings.xml><?xml version="1.0" encoding="utf-8"?>
<sst xmlns="http://schemas.openxmlformats.org/spreadsheetml/2006/main" count="1106" uniqueCount="64">
  <si>
    <t>Su</t>
  </si>
  <si>
    <t>Mo</t>
  </si>
  <si>
    <t>Tu</t>
  </si>
  <si>
    <t>We</t>
  </si>
  <si>
    <t>Th</t>
  </si>
  <si>
    <t>Fr</t>
  </si>
  <si>
    <t>Sa</t>
  </si>
  <si>
    <t>UNECE</t>
  </si>
  <si>
    <t>24th GRVA</t>
  </si>
  <si>
    <t>83rd GRBP</t>
  </si>
  <si>
    <t>AC.2</t>
  </si>
  <si>
    <t>WP.29</t>
  </si>
  <si>
    <t>94th GRPE</t>
  </si>
  <si>
    <t>131st GRSG</t>
  </si>
  <si>
    <t>94th GRE</t>
  </si>
  <si>
    <t>79th GRSP</t>
  </si>
  <si>
    <t>? 25th GRVA ?</t>
  </si>
  <si>
    <t>84th GRBP</t>
  </si>
  <si>
    <t>26th GRVA</t>
  </si>
  <si>
    <t>GRSG</t>
  </si>
  <si>
    <t>132nd GRSG</t>
  </si>
  <si>
    <t>95th GRPE</t>
  </si>
  <si>
    <t>95th GRE</t>
  </si>
  <si>
    <t>80th GRSP</t>
  </si>
  <si>
    <t>OICA GEBP</t>
  </si>
  <si>
    <t>Japanese holidays</t>
  </si>
  <si>
    <t>Public holidays</t>
  </si>
  <si>
    <t>bank/ school holidays southern D</t>
  </si>
  <si>
    <t>NOISE WEEK</t>
  </si>
  <si>
    <t>WP:29 sessions</t>
  </si>
  <si>
    <t>Virtual Noise Week</t>
  </si>
  <si>
    <t>In-person Noise Week</t>
  </si>
  <si>
    <t>in person</t>
  </si>
  <si>
    <t>virtual</t>
  </si>
  <si>
    <t>NOISE MEETINGS</t>
  </si>
  <si>
    <t xml:space="preserve">half day </t>
  </si>
  <si>
    <t xml:space="preserve"> half day before beginning of GRBP </t>
  </si>
  <si>
    <t>82nd GRBP</t>
  </si>
  <si>
    <t>78th GRSP</t>
  </si>
  <si>
    <t>In-person Berlin</t>
  </si>
  <si>
    <t>In-person Munich</t>
  </si>
  <si>
    <t>WP.15</t>
  </si>
  <si>
    <t>Munich 2025</t>
  </si>
  <si>
    <t>Morning</t>
  </si>
  <si>
    <t>Afternoon</t>
  </si>
  <si>
    <t>IWG RD-ASEP</t>
  </si>
  <si>
    <t>TF VS</t>
  </si>
  <si>
    <t>SG R 51/R 138</t>
  </si>
  <si>
    <t>TF AVRS</t>
  </si>
  <si>
    <t>xxx 2026</t>
  </si>
  <si>
    <t>MAN Truck &amp; Bus SE, Munich</t>
  </si>
  <si>
    <t>93rd GRPE</t>
  </si>
  <si>
    <t>TF Data Analysis RD-ASEP</t>
  </si>
  <si>
    <t>Brussels 2025</t>
  </si>
  <si>
    <t>ACEA</t>
  </si>
  <si>
    <t>EUCom</t>
  </si>
  <si>
    <t>TFVS</t>
  </si>
  <si>
    <t>RD-ASEP</t>
  </si>
  <si>
    <t xml:space="preserve">RD-ASEP half day before beginning of GRBP </t>
  </si>
  <si>
    <t>VDA meeting</t>
  </si>
  <si>
    <t>DIN</t>
  </si>
  <si>
    <t>Virtual 11-3pm</t>
  </si>
  <si>
    <t>In-person RD-ASEP</t>
  </si>
  <si>
    <t>RD-ASEP in the afternoon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</si>
</sst>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d"/>
    <numFmt numFmtId="165" formatCode="mmmm\ yyyy"/>
    <numFmt numFmtId="166" formatCode=";;;"/>
    <numFmt numFmtId="167" formatCode="mmm\ yyyy"/>
    <numFmt numFmtId="168" formatCode="[$-809]dd\ mmmm\ yyyy;@"/>
    <numFmt numFmtId="169" formatCode="[$-409]mmm\ yyyy;@"/>
    <numFmt numFmtId="170" formatCode="[$-409]dddd;@"/>
    <numFmt numFmtId="171" formatCode="[$]dddd;@" x16r2:formatCode16="[$-en-UK]dddd;@"/>
  </numFmts>
  <fonts count="45" x14ac:knownFonts="1">
    <font>
      <sz val="11"/>
      <color theme="1"/>
      <name val="Franklin Gothic Book"/>
      <family val="2"/>
      <scheme val="minor"/>
    </font>
    <font>
      <sz val="11"/>
      <color theme="0" tint="-0.499984740745262"/>
      <name val="Calibri"/>
      <family val="2"/>
    </font>
    <font>
      <sz val="40"/>
      <color theme="7" tint="-0.499984740745262"/>
      <name val="Franklin Gothic Medium"/>
      <family val="2"/>
      <scheme val="major"/>
    </font>
    <font>
      <b/>
      <sz val="22"/>
      <color theme="0" tint="-0.499984740745262"/>
      <name val="Franklin Gothic Book"/>
      <family val="2"/>
      <scheme val="minor"/>
    </font>
    <font>
      <sz val="11"/>
      <color theme="0" tint="-0.499984740745262"/>
      <name val="Franklin Gothic Book"/>
      <family val="2"/>
      <scheme val="minor"/>
    </font>
    <font>
      <sz val="42"/>
      <color theme="3" tint="-0.499984740745262"/>
      <name val="Franklin Gothic Medium"/>
      <family val="2"/>
      <scheme val="major"/>
    </font>
    <font>
      <sz val="11"/>
      <color theme="0"/>
      <name val="Franklin Gothic Book"/>
      <family val="2"/>
      <scheme val="minor"/>
    </font>
    <font>
      <sz val="12"/>
      <color theme="1"/>
      <name val="Franklin Gothic Book"/>
      <family val="2"/>
      <scheme val="minor"/>
    </font>
    <font>
      <sz val="11"/>
      <color theme="1" tint="0.14999847407452621"/>
      <name val="Franklin Gothic Book"/>
      <family val="2"/>
      <scheme val="minor"/>
    </font>
    <font>
      <b/>
      <sz val="9"/>
      <color theme="1" tint="4.9989318521683403E-2"/>
      <name val="Franklin Gothic Book"/>
      <family val="2"/>
      <scheme val="minor"/>
    </font>
    <font>
      <b/>
      <sz val="9"/>
      <color theme="3" tint="-0.249977111117893"/>
      <name val="Franklin Gothic Book"/>
      <family val="2"/>
      <scheme val="minor"/>
    </font>
    <font>
      <b/>
      <sz val="9"/>
      <color theme="0"/>
      <name val="Franklin Gothic Book"/>
      <family val="2"/>
      <scheme val="minor"/>
    </font>
    <font>
      <b/>
      <sz val="9"/>
      <color theme="1"/>
      <name val="Franklin Gothic Book"/>
      <family val="2"/>
      <scheme val="minor"/>
    </font>
    <font>
      <sz val="14"/>
      <color theme="0"/>
      <name val="Franklin Gothic Medium"/>
      <family val="2"/>
      <scheme val="major"/>
    </font>
    <font>
      <sz val="10"/>
      <color theme="0"/>
      <name val="Franklin Gothic Book"/>
      <family val="2"/>
      <scheme val="minor"/>
    </font>
    <font>
      <sz val="8"/>
      <name val="Franklin Gothic Book"/>
      <family val="2"/>
      <scheme val="minor"/>
    </font>
    <font>
      <b/>
      <sz val="10"/>
      <name val="Franklin Gothic Book"/>
      <family val="2"/>
      <scheme val="minor"/>
    </font>
    <font>
      <b/>
      <sz val="10"/>
      <color theme="2" tint="-0.499984740745262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1"/>
      <color rgb="FFFF0000"/>
      <name val="Franklin Gothic Book"/>
      <family val="2"/>
      <scheme val="minor"/>
    </font>
    <font>
      <b/>
      <sz val="11"/>
      <color theme="7"/>
      <name val="Franklin Gothic Book"/>
      <family val="2"/>
      <scheme val="minor"/>
    </font>
    <font>
      <b/>
      <u/>
      <sz val="11"/>
      <color theme="0"/>
      <name val="Franklin Gothic Book"/>
      <family val="2"/>
      <scheme val="minor"/>
    </font>
    <font>
      <b/>
      <sz val="8"/>
      <name val="Franklin Gothic Book"/>
      <family val="2"/>
      <scheme val="minor"/>
    </font>
    <font>
      <sz val="8"/>
      <color theme="1" tint="0.14999847407452621"/>
      <name val="Franklin Gothic Book"/>
      <family val="2"/>
      <scheme val="minor"/>
    </font>
    <font>
      <b/>
      <sz val="11"/>
      <name val="Franklin Gothic Book"/>
      <family val="2"/>
      <scheme val="minor"/>
    </font>
    <font>
      <b/>
      <sz val="8"/>
      <color theme="0"/>
      <name val="Franklin Gothic Book"/>
      <family val="2"/>
      <scheme val="minor"/>
    </font>
    <font>
      <b/>
      <sz val="8"/>
      <color theme="2" tint="-0.749992370372631"/>
      <name val="Franklin Gothic Book"/>
      <family val="2"/>
      <scheme val="minor"/>
    </font>
    <font>
      <b/>
      <u/>
      <sz val="10.5"/>
      <name val="Franklin Gothic Book"/>
      <family val="2"/>
      <scheme val="minor"/>
    </font>
    <font>
      <sz val="8"/>
      <color theme="0" tint="-0.499984740745262"/>
      <name val="Calibri"/>
      <family val="2"/>
    </font>
    <font>
      <sz val="11"/>
      <color rgb="FFFF0000"/>
      <name val="Calibri"/>
      <family val="2"/>
    </font>
    <font>
      <sz val="10"/>
      <color rgb="FFFF0000"/>
      <name val="Franklin Gothic Book"/>
      <family val="2"/>
      <scheme val="minor"/>
    </font>
    <font>
      <sz val="16"/>
      <color theme="1"/>
      <name val="Franklin Gothic Book"/>
      <family val="2"/>
      <scheme val="minor"/>
    </font>
    <font>
      <b/>
      <sz val="12"/>
      <color theme="1"/>
      <name val="Franklin Gothic Book"/>
      <family val="2"/>
      <scheme val="minor"/>
    </font>
    <font>
      <sz val="12"/>
      <color theme="0"/>
      <name val="Franklin Gothic Book"/>
      <family val="2"/>
      <scheme val="minor"/>
    </font>
    <font>
      <sz val="16"/>
      <color theme="0"/>
      <name val="Arial"/>
      <family val="2"/>
    </font>
    <font>
      <sz val="18"/>
      <color theme="0"/>
      <name val="Arial"/>
      <family val="2"/>
    </font>
    <font>
      <u/>
      <sz val="11"/>
      <color theme="10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b/>
      <sz val="10"/>
      <color theme="1"/>
      <name val="Franklin Gothic Book"/>
      <family val="2"/>
      <scheme val="minor"/>
    </font>
    <font>
      <sz val="10"/>
      <color theme="4"/>
      <name val="Franklin Gothic Book"/>
      <family val="2"/>
      <scheme val="minor"/>
    </font>
    <font>
      <b/>
      <u/>
      <sz val="6"/>
      <color theme="0"/>
      <name val="Franklin Gothic Book"/>
      <family val="2"/>
      <scheme val="minor"/>
    </font>
    <font>
      <sz val="8"/>
      <color theme="1"/>
      <name val="Franklin Gothic Book"/>
      <family val="2"/>
      <scheme val="minor"/>
    </font>
    <font>
      <u/>
      <sz val="7"/>
      <color theme="10"/>
      <name val="Franklin Gothic Book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8" tint="-0.24994659260841701"/>
        <bgColor indexed="65"/>
      </patternFill>
    </fill>
    <fill>
      <patternFill patternType="solid">
        <fgColor theme="6" tint="-0.499984740745262"/>
        <bgColor indexed="65"/>
      </patternFill>
    </fill>
    <fill>
      <patternFill patternType="lightDown">
        <fgColor theme="3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0FAF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theme="7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mediumDashed">
        <color theme="3"/>
      </left>
      <right/>
      <top style="mediumDashed">
        <color theme="3"/>
      </top>
      <bottom style="mediumDashed">
        <color theme="3"/>
      </bottom>
      <diagonal/>
    </border>
    <border>
      <left/>
      <right/>
      <top style="mediumDashed">
        <color theme="3"/>
      </top>
      <bottom style="mediumDashed">
        <color theme="3"/>
      </bottom>
      <diagonal/>
    </border>
    <border>
      <left/>
      <right style="mediumDashed">
        <color theme="3"/>
      </right>
      <top style="mediumDashed">
        <color theme="3"/>
      </top>
      <bottom style="mediumDashed">
        <color theme="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Dashed">
        <color rgb="FF00B050"/>
      </left>
      <right style="mediumDashed">
        <color rgb="FF00B050"/>
      </right>
      <top style="mediumDashed">
        <color rgb="FF00B050"/>
      </top>
      <bottom style="mediumDashed">
        <color rgb="FF00B05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mediumDashed">
        <color rgb="FF00B050"/>
      </left>
      <right style="thin">
        <color theme="0" tint="-0.24994659260841701"/>
      </right>
      <top style="mediumDashed">
        <color rgb="FF00B050"/>
      </top>
      <bottom style="mediumDashed">
        <color rgb="FF00B050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Dashed">
        <color rgb="FF00B050"/>
      </top>
      <bottom style="mediumDashed">
        <color rgb="FF00B050"/>
      </bottom>
      <diagonal/>
    </border>
    <border>
      <left style="thin">
        <color theme="0" tint="-0.24994659260841701"/>
      </left>
      <right style="mediumDashed">
        <color rgb="FF00B050"/>
      </right>
      <top style="mediumDashed">
        <color rgb="FF00B050"/>
      </top>
      <bottom style="mediumDashed">
        <color rgb="FF00B05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theme="7"/>
      </left>
      <right style="thin">
        <color theme="0" tint="-0.24994659260841701"/>
      </right>
      <top style="thick">
        <color theme="7"/>
      </top>
      <bottom style="thick">
        <color theme="7"/>
      </bottom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7"/>
      </top>
      <bottom style="thick">
        <color theme="7"/>
      </bottom>
      <diagonal/>
    </border>
    <border>
      <left style="thin">
        <color theme="0" tint="-0.24994659260841701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Dashed">
        <color rgb="FF00B050"/>
      </left>
      <right style="thin">
        <color theme="0" tint="-0.24994659260841701"/>
      </right>
      <top/>
      <bottom style="mediumDashed">
        <color rgb="FF00B050"/>
      </bottom>
      <diagonal/>
    </border>
    <border>
      <left style="thin">
        <color theme="0" tint="-0.24994659260841701"/>
      </left>
      <right style="mediumDashed">
        <color rgb="FF00B050"/>
      </right>
      <top/>
      <bottom style="mediumDashed">
        <color rgb="FF00B050"/>
      </bottom>
      <diagonal/>
    </border>
    <border>
      <left/>
      <right/>
      <top style="thick">
        <color theme="7"/>
      </top>
      <bottom style="thick">
        <color theme="7"/>
      </bottom>
      <diagonal/>
    </border>
    <border>
      <left/>
      <right style="thin">
        <color theme="0" tint="-0.24994659260841701"/>
      </right>
      <top style="thick">
        <color theme="7"/>
      </top>
      <bottom style="thick">
        <color theme="7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Dashed">
        <color rgb="FF00B050"/>
      </bottom>
      <diagonal/>
    </border>
    <border>
      <left style="mediumDashed">
        <color rgb="FFFF0000"/>
      </left>
      <right style="thin">
        <color indexed="64"/>
      </right>
      <top/>
      <bottom style="mediumDashed">
        <color rgb="FFFF0000"/>
      </bottom>
      <diagonal/>
    </border>
    <border>
      <left style="thin">
        <color indexed="64"/>
      </left>
      <right style="thin">
        <color indexed="64"/>
      </right>
      <top/>
      <bottom style="mediumDashed">
        <color rgb="FFFF0000"/>
      </bottom>
      <diagonal/>
    </border>
    <border>
      <left style="thin">
        <color indexed="64"/>
      </left>
      <right style="mediumDashed">
        <color rgb="FFFF0000"/>
      </right>
      <top/>
      <bottom style="mediumDashed">
        <color rgb="FFFF0000"/>
      </bottom>
      <diagonal/>
    </border>
    <border>
      <left style="mediumDashed">
        <color rgb="FFFF0000"/>
      </left>
      <right style="thin">
        <color indexed="64"/>
      </right>
      <top style="mediumDashed">
        <color rgb="FFFF0000"/>
      </top>
      <bottom/>
      <diagonal/>
    </border>
    <border>
      <left style="thin">
        <color indexed="64"/>
      </left>
      <right style="thin">
        <color indexed="64"/>
      </right>
      <top style="mediumDashed">
        <color rgb="FFFF0000"/>
      </top>
      <bottom/>
      <diagonal/>
    </border>
    <border>
      <left style="thin">
        <color indexed="64"/>
      </left>
      <right style="mediumDashed">
        <color rgb="FFFF0000"/>
      </right>
      <top style="mediumDashed">
        <color rgb="FFFF0000"/>
      </top>
      <bottom/>
      <diagonal/>
    </border>
    <border>
      <left style="mediumDashed">
        <color rgb="FF00B050"/>
      </left>
      <right style="mediumDashed">
        <color rgb="FF00B050"/>
      </right>
      <top/>
      <bottom style="mediumDashed">
        <color rgb="FF00B05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indexed="64"/>
      </left>
      <right/>
      <top style="thick">
        <color theme="7"/>
      </top>
      <bottom style="thick">
        <color theme="7"/>
      </bottom>
      <diagonal/>
    </border>
    <border>
      <left style="thin">
        <color rgb="FFB2B2B2"/>
      </left>
      <right/>
      <top style="thick">
        <color theme="7"/>
      </top>
      <bottom style="thick">
        <color theme="7"/>
      </bottom>
      <diagonal/>
    </border>
    <border>
      <left/>
      <right style="thin">
        <color rgb="FFB2B2B2"/>
      </right>
      <top style="thick">
        <color theme="7"/>
      </top>
      <bottom style="thick">
        <color theme="7"/>
      </bottom>
      <diagonal/>
    </border>
    <border diagonalUp="1">
      <left style="thin">
        <color theme="0" tint="-0.24994659260841701"/>
      </left>
      <right style="thin">
        <color theme="0" tint="-0.24994659260841701"/>
      </right>
      <top style="thick">
        <color theme="7"/>
      </top>
      <bottom style="thick">
        <color theme="7"/>
      </bottom>
      <diagonal style="thick">
        <color theme="1"/>
      </diagonal>
    </border>
    <border diagonalUp="1"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 style="thick">
        <color theme="1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>
      <left style="thin">
        <color theme="0" tint="-0.249977111117893"/>
      </left>
      <right style="thin">
        <color theme="0" tint="-0.249977111117893"/>
      </right>
      <top style="thick">
        <color theme="7"/>
      </top>
      <bottom style="thick">
        <color theme="7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theme="0" tint="-0.24994659260841701"/>
      </left>
      <right/>
      <top style="thick">
        <color theme="7"/>
      </top>
      <bottom style="thick">
        <color theme="7"/>
      </bottom>
      <diagonal/>
    </border>
    <border>
      <left/>
      <right style="thin">
        <color indexed="64"/>
      </right>
      <top style="thick">
        <color theme="7"/>
      </top>
      <bottom style="thick">
        <color theme="7"/>
      </bottom>
      <diagonal/>
    </border>
    <border>
      <left/>
      <right/>
      <top style="thin">
        <color indexed="64"/>
      </top>
      <bottom style="thick">
        <color theme="7"/>
      </bottom>
      <diagonal/>
    </border>
    <border>
      <left/>
      <right style="thin">
        <color indexed="64"/>
      </right>
      <top style="thin">
        <color indexed="64"/>
      </top>
      <bottom style="thick">
        <color theme="7"/>
      </bottom>
      <diagonal/>
    </border>
    <border>
      <left style="thin">
        <color indexed="64"/>
      </left>
      <right style="thin">
        <color indexed="64"/>
      </right>
      <top style="thick">
        <color theme="7"/>
      </top>
      <bottom style="thick">
        <color theme="7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medium">
        <color indexed="64"/>
      </diagonal>
    </border>
  </borders>
  <cellStyleXfs count="12">
    <xf numFmtId="0" fontId="0" fillId="0" borderId="0"/>
    <xf numFmtId="0" fontId="7" fillId="0" borderId="0"/>
    <xf numFmtId="0" fontId="9" fillId="7" borderId="3">
      <alignment horizontal="center" vertical="center"/>
    </xf>
    <xf numFmtId="0" fontId="10" fillId="0" borderId="3" applyNumberFormat="0">
      <alignment horizontal="center" vertical="center"/>
    </xf>
    <xf numFmtId="0" fontId="11" fillId="8" borderId="3">
      <alignment horizontal="center" vertical="center"/>
    </xf>
    <xf numFmtId="0" fontId="9" fillId="2" borderId="3">
      <alignment horizontal="center" vertical="center"/>
    </xf>
    <xf numFmtId="0" fontId="11" fillId="9" borderId="3" applyNumberFormat="0">
      <alignment horizontal="center" vertical="center"/>
    </xf>
    <xf numFmtId="0" fontId="12" fillId="10" borderId="3" applyNumberFormat="0">
      <alignment horizontal="center" vertical="center"/>
    </xf>
    <xf numFmtId="0" fontId="18" fillId="18" borderId="24" applyNumberFormat="0" applyFont="0" applyAlignment="0" applyProtection="0"/>
    <xf numFmtId="0" fontId="20" fillId="19" borderId="0" applyNumberFormat="0" applyBorder="0" applyAlignment="0" applyProtection="0"/>
    <xf numFmtId="0" fontId="20" fillId="2" borderId="0" applyNumberFormat="0" applyBorder="0" applyAlignment="0" applyProtection="0"/>
    <xf numFmtId="0" fontId="38" fillId="0" borderId="0" applyNumberFormat="0" applyFill="0" applyBorder="0" applyAlignment="0" applyProtection="0"/>
  </cellStyleXfs>
  <cellXfs count="176">
    <xf numFmtId="0" fontId="0" fillId="0" borderId="0" xfId="0"/>
    <xf numFmtId="0" fontId="1" fillId="0" borderId="0" xfId="0" applyFont="1" applyAlignment="1">
      <alignment vertical="center"/>
    </xf>
    <xf numFmtId="0" fontId="2" fillId="0" borderId="1" xfId="0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11" borderId="4" xfId="0" applyFont="1" applyFill="1" applyBorder="1" applyAlignment="1">
      <alignment horizontal="center" vertical="center"/>
    </xf>
    <xf numFmtId="164" fontId="14" fillId="6" borderId="4" xfId="0" applyNumberFormat="1" applyFont="1" applyFill="1" applyBorder="1" applyAlignment="1">
      <alignment horizontal="center" vertical="center"/>
    </xf>
    <xf numFmtId="164" fontId="14" fillId="6" borderId="8" xfId="0" applyNumberFormat="1" applyFont="1" applyFill="1" applyBorder="1" applyAlignment="1">
      <alignment horizontal="center" vertical="center"/>
    </xf>
    <xf numFmtId="0" fontId="14" fillId="11" borderId="8" xfId="0" applyFont="1" applyFill="1" applyBorder="1" applyAlignment="1">
      <alignment horizontal="center" vertical="center"/>
    </xf>
    <xf numFmtId="166" fontId="8" fillId="0" borderId="5" xfId="0" applyNumberFormat="1" applyFont="1" applyBorder="1" applyAlignment="1">
      <alignment horizontal="center" vertical="center"/>
    </xf>
    <xf numFmtId="166" fontId="8" fillId="0" borderId="2" xfId="0" applyNumberFormat="1" applyFont="1" applyBorder="1" applyAlignment="1">
      <alignment horizontal="center" vertical="center"/>
    </xf>
    <xf numFmtId="166" fontId="8" fillId="0" borderId="10" xfId="0" applyNumberFormat="1" applyFont="1" applyBorder="1" applyAlignment="1">
      <alignment horizontal="center" vertical="center"/>
    </xf>
    <xf numFmtId="166" fontId="8" fillId="0" borderId="11" xfId="0" applyNumberFormat="1" applyFont="1" applyBorder="1" applyAlignment="1">
      <alignment horizontal="center" vertical="center"/>
    </xf>
    <xf numFmtId="0" fontId="14" fillId="11" borderId="12" xfId="0" applyFont="1" applyFill="1" applyBorder="1" applyAlignment="1">
      <alignment horizontal="center" vertical="center"/>
    </xf>
    <xf numFmtId="0" fontId="16" fillId="0" borderId="9" xfId="0" applyFont="1" applyBorder="1" applyAlignment="1">
      <alignment vertical="center"/>
    </xf>
    <xf numFmtId="166" fontId="8" fillId="0" borderId="18" xfId="0" applyNumberFormat="1" applyFont="1" applyBorder="1" applyAlignment="1">
      <alignment horizontal="center" vertical="center"/>
    </xf>
    <xf numFmtId="166" fontId="8" fillId="0" borderId="19" xfId="0" applyNumberFormat="1" applyFont="1" applyBorder="1" applyAlignment="1">
      <alignment horizontal="center" vertical="center"/>
    </xf>
    <xf numFmtId="0" fontId="0" fillId="20" borderId="2" xfId="0" applyFill="1" applyBorder="1"/>
    <xf numFmtId="166" fontId="8" fillId="20" borderId="5" xfId="0" applyNumberFormat="1" applyFont="1" applyFill="1" applyBorder="1" applyAlignment="1">
      <alignment horizontal="center" vertical="center"/>
    </xf>
    <xf numFmtId="166" fontId="8" fillId="21" borderId="2" xfId="0" applyNumberFormat="1" applyFont="1" applyFill="1" applyBorder="1" applyAlignment="1">
      <alignment horizontal="center" vertical="center"/>
    </xf>
    <xf numFmtId="166" fontId="8" fillId="20" borderId="26" xfId="0" applyNumberFormat="1" applyFont="1" applyFill="1" applyBorder="1" applyAlignment="1">
      <alignment horizontal="center" vertical="center"/>
    </xf>
    <xf numFmtId="166" fontId="8" fillId="0" borderId="26" xfId="0" applyNumberFormat="1" applyFont="1" applyBorder="1" applyAlignment="1">
      <alignment horizontal="center" vertical="center"/>
    </xf>
    <xf numFmtId="166" fontId="8" fillId="21" borderId="5" xfId="0" applyNumberFormat="1" applyFont="1" applyFill="1" applyBorder="1" applyAlignment="1">
      <alignment horizontal="center" vertical="center"/>
    </xf>
    <xf numFmtId="166" fontId="8" fillId="0" borderId="32" xfId="0" applyNumberFormat="1" applyFont="1" applyBorder="1" applyAlignment="1">
      <alignment horizontal="center" vertical="center"/>
    </xf>
    <xf numFmtId="166" fontId="8" fillId="0" borderId="17" xfId="0" applyNumberFormat="1" applyFont="1" applyBorder="1" applyAlignment="1">
      <alignment horizontal="center" vertical="center"/>
    </xf>
    <xf numFmtId="166" fontId="8" fillId="20" borderId="25" xfId="0" applyNumberFormat="1" applyFont="1" applyFill="1" applyBorder="1" applyAlignment="1">
      <alignment horizontal="center" vertical="center"/>
    </xf>
    <xf numFmtId="166" fontId="8" fillId="20" borderId="27" xfId="0" applyNumberFormat="1" applyFont="1" applyFill="1" applyBorder="1" applyAlignment="1">
      <alignment horizontal="center" vertical="center"/>
    </xf>
    <xf numFmtId="166" fontId="8" fillId="20" borderId="28" xfId="0" applyNumberFormat="1" applyFont="1" applyFill="1" applyBorder="1" applyAlignment="1">
      <alignment horizontal="center" vertical="center"/>
    </xf>
    <xf numFmtId="166" fontId="8" fillId="20" borderId="29" xfId="0" applyNumberFormat="1" applyFont="1" applyFill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166" fontId="8" fillId="0" borderId="35" xfId="0" applyNumberFormat="1" applyFont="1" applyBorder="1" applyAlignment="1">
      <alignment horizontal="center" vertical="center"/>
    </xf>
    <xf numFmtId="166" fontId="8" fillId="0" borderId="36" xfId="0" applyNumberFormat="1" applyFont="1" applyBorder="1" applyAlignment="1">
      <alignment horizontal="center" vertical="center"/>
    </xf>
    <xf numFmtId="166" fontId="21" fillId="20" borderId="38" xfId="0" applyNumberFormat="1" applyFont="1" applyFill="1" applyBorder="1" applyAlignment="1">
      <alignment horizontal="center" vertical="center"/>
    </xf>
    <xf numFmtId="166" fontId="21" fillId="20" borderId="39" xfId="0" applyNumberFormat="1" applyFont="1" applyFill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166" fontId="8" fillId="0" borderId="41" xfId="0" applyNumberFormat="1" applyFont="1" applyBorder="1" applyAlignment="1">
      <alignment horizontal="center" vertical="center"/>
    </xf>
    <xf numFmtId="166" fontId="21" fillId="20" borderId="42" xfId="0" applyNumberFormat="1" applyFont="1" applyFill="1" applyBorder="1" applyAlignment="1">
      <alignment horizontal="center" vertical="center"/>
    </xf>
    <xf numFmtId="166" fontId="8" fillId="20" borderId="49" xfId="0" applyNumberFormat="1" applyFont="1" applyFill="1" applyBorder="1" applyAlignment="1">
      <alignment horizontal="center" vertical="center"/>
    </xf>
    <xf numFmtId="166" fontId="8" fillId="0" borderId="50" xfId="0" applyNumberFormat="1" applyFont="1" applyBorder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19" fillId="19" borderId="34" xfId="9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66" fontId="25" fillId="0" borderId="26" xfId="0" applyNumberFormat="1" applyFont="1" applyBorder="1" applyAlignment="1">
      <alignment horizontal="center" vertical="center"/>
    </xf>
    <xf numFmtId="166" fontId="25" fillId="0" borderId="51" xfId="0" applyNumberFormat="1" applyFont="1" applyBorder="1" applyAlignment="1">
      <alignment horizontal="center" vertical="center"/>
    </xf>
    <xf numFmtId="0" fontId="24" fillId="12" borderId="13" xfId="0" applyFont="1" applyFill="1" applyBorder="1" applyAlignment="1">
      <alignment vertical="center"/>
    </xf>
    <xf numFmtId="0" fontId="24" fillId="12" borderId="37" xfId="0" applyFont="1" applyFill="1" applyBorder="1" applyAlignment="1">
      <alignment vertical="center"/>
    </xf>
    <xf numFmtId="166" fontId="25" fillId="0" borderId="35" xfId="0" applyNumberFormat="1" applyFont="1" applyBorder="1" applyAlignment="1">
      <alignment horizontal="center" vertical="center"/>
    </xf>
    <xf numFmtId="0" fontId="0" fillId="17" borderId="2" xfId="0" applyFill="1" applyBorder="1"/>
    <xf numFmtId="0" fontId="0" fillId="23" borderId="2" xfId="0" applyFill="1" applyBorder="1"/>
    <xf numFmtId="0" fontId="16" fillId="4" borderId="13" xfId="0" applyFont="1" applyFill="1" applyBorder="1" applyAlignment="1">
      <alignment vertical="center"/>
    </xf>
    <xf numFmtId="0" fontId="16" fillId="4" borderId="14" xfId="0" applyFont="1" applyFill="1" applyBorder="1" applyAlignment="1">
      <alignment vertical="center"/>
    </xf>
    <xf numFmtId="166" fontId="8" fillId="17" borderId="55" xfId="0" applyNumberFormat="1" applyFont="1" applyFill="1" applyBorder="1" applyAlignment="1">
      <alignment horizontal="center" vertical="center"/>
    </xf>
    <xf numFmtId="0" fontId="7" fillId="17" borderId="56" xfId="1" applyFill="1" applyBorder="1"/>
    <xf numFmtId="0" fontId="16" fillId="4" borderId="57" xfId="0" applyFont="1" applyFill="1" applyBorder="1" applyAlignment="1">
      <alignment vertical="center"/>
    </xf>
    <xf numFmtId="0" fontId="7" fillId="17" borderId="35" xfId="1" applyFill="1" applyBorder="1"/>
    <xf numFmtId="0" fontId="30" fillId="0" borderId="1" xfId="0" applyFont="1" applyBorder="1" applyAlignment="1">
      <alignment vertical="center"/>
    </xf>
    <xf numFmtId="0" fontId="31" fillId="0" borderId="0" xfId="0" applyFont="1" applyAlignment="1">
      <alignment vertical="center"/>
    </xf>
    <xf numFmtId="0" fontId="21" fillId="0" borderId="0" xfId="0" applyFont="1"/>
    <xf numFmtId="0" fontId="3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168" fontId="0" fillId="0" borderId="0" xfId="0" applyNumberFormat="1" applyAlignment="1">
      <alignment wrapText="1"/>
    </xf>
    <xf numFmtId="168" fontId="33" fillId="0" borderId="0" xfId="0" applyNumberFormat="1" applyFont="1" applyAlignment="1">
      <alignment vertical="center" wrapText="1"/>
    </xf>
    <xf numFmtId="168" fontId="7" fillId="0" borderId="0" xfId="0" applyNumberFormat="1" applyFont="1" applyAlignment="1">
      <alignment horizontal="center" vertical="center" wrapText="1"/>
    </xf>
    <xf numFmtId="168" fontId="33" fillId="0" borderId="9" xfId="0" applyNumberFormat="1" applyFont="1" applyBorder="1" applyAlignment="1">
      <alignment horizontal="center" vertical="center" wrapText="1"/>
    </xf>
    <xf numFmtId="168" fontId="33" fillId="0" borderId="59" xfId="0" applyNumberFormat="1" applyFont="1" applyBorder="1" applyAlignment="1">
      <alignment horizontal="center" vertical="center" wrapText="1"/>
    </xf>
    <xf numFmtId="168" fontId="34" fillId="0" borderId="9" xfId="0" applyNumberFormat="1" applyFont="1" applyBorder="1" applyAlignment="1">
      <alignment horizontal="center" vertical="center" wrapText="1"/>
    </xf>
    <xf numFmtId="168" fontId="33" fillId="0" borderId="9" xfId="0" applyNumberFormat="1" applyFont="1" applyBorder="1" applyAlignment="1">
      <alignment vertical="center" wrapText="1"/>
    </xf>
    <xf numFmtId="168" fontId="35" fillId="0" borderId="0" xfId="0" applyNumberFormat="1" applyFont="1" applyAlignment="1">
      <alignment horizontal="center" vertical="center" wrapText="1"/>
    </xf>
    <xf numFmtId="168" fontId="6" fillId="0" borderId="0" xfId="0" applyNumberFormat="1" applyFont="1" applyAlignment="1">
      <alignment wrapText="1"/>
    </xf>
    <xf numFmtId="168" fontId="36" fillId="2" borderId="0" xfId="10" applyNumberFormat="1" applyFont="1" applyAlignment="1">
      <alignment wrapText="1"/>
    </xf>
    <xf numFmtId="168" fontId="36" fillId="24" borderId="0" xfId="10" applyNumberFormat="1" applyFont="1" applyFill="1" applyAlignment="1">
      <alignment wrapText="1"/>
    </xf>
    <xf numFmtId="168" fontId="37" fillId="24" borderId="0" xfId="10" applyNumberFormat="1" applyFont="1" applyFill="1" applyAlignment="1">
      <alignment wrapText="1"/>
    </xf>
    <xf numFmtId="170" fontId="34" fillId="0" borderId="9" xfId="0" applyNumberFormat="1" applyFont="1" applyBorder="1" applyAlignment="1">
      <alignment horizontal="center" vertical="center" wrapText="1"/>
    </xf>
    <xf numFmtId="171" fontId="34" fillId="0" borderId="9" xfId="0" applyNumberFormat="1" applyFont="1" applyBorder="1" applyAlignment="1">
      <alignment horizontal="center" vertical="center" wrapText="1"/>
    </xf>
    <xf numFmtId="168" fontId="36" fillId="2" borderId="0" xfId="10" applyNumberFormat="1" applyFont="1" applyAlignment="1"/>
    <xf numFmtId="166" fontId="8" fillId="0" borderId="60" xfId="0" applyNumberFormat="1" applyFont="1" applyBorder="1" applyAlignment="1">
      <alignment horizontal="center" vertical="center"/>
    </xf>
    <xf numFmtId="0" fontId="38" fillId="17" borderId="53" xfId="11" applyFill="1" applyBorder="1" applyAlignment="1">
      <alignment vertical="center"/>
    </xf>
    <xf numFmtId="0" fontId="38" fillId="17" borderId="40" xfId="11" applyFill="1" applyBorder="1" applyAlignment="1">
      <alignment vertical="center"/>
    </xf>
    <xf numFmtId="0" fontId="7" fillId="17" borderId="55" xfId="1" applyFill="1" applyBorder="1"/>
    <xf numFmtId="0" fontId="24" fillId="25" borderId="37" xfId="0" applyFont="1" applyFill="1" applyBorder="1" applyAlignment="1">
      <alignment vertical="center"/>
    </xf>
    <xf numFmtId="168" fontId="0" fillId="0" borderId="0" xfId="0" applyNumberFormat="1" applyAlignment="1">
      <alignment horizontal="center" wrapText="1"/>
    </xf>
    <xf numFmtId="168" fontId="20" fillId="2" borderId="0" xfId="10" applyNumberFormat="1" applyAlignment="1"/>
    <xf numFmtId="168" fontId="20" fillId="2" borderId="0" xfId="10" applyNumberFormat="1" applyAlignment="1">
      <alignment wrapText="1"/>
    </xf>
    <xf numFmtId="168" fontId="39" fillId="0" borderId="0" xfId="0" applyNumberFormat="1" applyFont="1" applyAlignment="1">
      <alignment horizontal="center" vertical="center" wrapText="1"/>
    </xf>
    <xf numFmtId="170" fontId="40" fillId="0" borderId="9" xfId="0" applyNumberFormat="1" applyFont="1" applyBorder="1" applyAlignment="1">
      <alignment horizontal="center" vertical="center" wrapText="1"/>
    </xf>
    <xf numFmtId="168" fontId="40" fillId="0" borderId="9" xfId="0" applyNumberFormat="1" applyFont="1" applyBorder="1" applyAlignment="1">
      <alignment horizontal="center" vertical="center" wrapText="1"/>
    </xf>
    <xf numFmtId="168" fontId="39" fillId="0" borderId="9" xfId="0" applyNumberFormat="1" applyFont="1" applyBorder="1" applyAlignment="1">
      <alignment vertical="center" wrapText="1"/>
    </xf>
    <xf numFmtId="168" fontId="39" fillId="0" borderId="59" xfId="0" applyNumberFormat="1" applyFont="1" applyBorder="1" applyAlignment="1">
      <alignment horizontal="center" vertical="center" wrapText="1"/>
    </xf>
    <xf numFmtId="168" fontId="39" fillId="0" borderId="9" xfId="0" applyNumberFormat="1" applyFont="1" applyBorder="1" applyAlignment="1">
      <alignment horizontal="center" vertical="center" wrapText="1"/>
    </xf>
    <xf numFmtId="168" fontId="41" fillId="0" borderId="9" xfId="0" applyNumberFormat="1" applyFont="1" applyBorder="1" applyAlignment="1">
      <alignment horizontal="center" vertical="center" wrapText="1"/>
    </xf>
    <xf numFmtId="168" fontId="39" fillId="0" borderId="0" xfId="0" applyNumberFormat="1" applyFont="1" applyAlignment="1">
      <alignment wrapText="1"/>
    </xf>
    <xf numFmtId="168" fontId="39" fillId="0" borderId="0" xfId="0" applyNumberFormat="1" applyFont="1" applyAlignment="1">
      <alignment horizontal="center" wrapText="1"/>
    </xf>
    <xf numFmtId="0" fontId="43" fillId="17" borderId="35" xfId="1" applyFont="1" applyFill="1" applyBorder="1" applyAlignment="1">
      <alignment horizontal="center" vertical="center" wrapText="1"/>
    </xf>
    <xf numFmtId="0" fontId="43" fillId="17" borderId="55" xfId="1" applyFont="1" applyFill="1" applyBorder="1" applyAlignment="1">
      <alignment horizontal="center" wrapText="1"/>
    </xf>
    <xf numFmtId="0" fontId="42" fillId="22" borderId="52" xfId="0" applyFont="1" applyFill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/>
    </xf>
    <xf numFmtId="0" fontId="16" fillId="4" borderId="65" xfId="0" applyFont="1" applyFill="1" applyBorder="1" applyAlignment="1">
      <alignment vertical="center"/>
    </xf>
    <xf numFmtId="0" fontId="43" fillId="17" borderId="55" xfId="1" applyFont="1" applyFill="1" applyBorder="1" applyAlignment="1">
      <alignment horizontal="center"/>
    </xf>
    <xf numFmtId="0" fontId="43" fillId="17" borderId="55" xfId="1" applyFont="1" applyFill="1" applyBorder="1"/>
    <xf numFmtId="0" fontId="5" fillId="0" borderId="1" xfId="0" applyFont="1" applyBorder="1" applyAlignment="1">
      <alignment horizontal="right" wrapText="1"/>
    </xf>
    <xf numFmtId="0" fontId="0" fillId="0" borderId="32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8" fillId="0" borderId="32" xfId="0" applyFont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8" fillId="0" borderId="17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17" xfId="0" applyBorder="1" applyAlignment="1">
      <alignment horizontal="right"/>
    </xf>
    <xf numFmtId="0" fontId="24" fillId="12" borderId="37" xfId="0" applyFont="1" applyFill="1" applyBorder="1" applyAlignment="1">
      <alignment horizontal="center" vertical="center"/>
    </xf>
    <xf numFmtId="0" fontId="24" fillId="12" borderId="30" xfId="0" applyFont="1" applyFill="1" applyBorder="1" applyAlignment="1">
      <alignment horizontal="center" vertical="center"/>
    </xf>
    <xf numFmtId="0" fontId="24" fillId="12" borderId="31" xfId="0" applyFont="1" applyFill="1" applyBorder="1" applyAlignment="1">
      <alignment horizontal="center" vertical="center"/>
    </xf>
    <xf numFmtId="0" fontId="24" fillId="5" borderId="37" xfId="0" applyFont="1" applyFill="1" applyBorder="1" applyAlignment="1">
      <alignment horizontal="center" vertical="center"/>
    </xf>
    <xf numFmtId="0" fontId="24" fillId="5" borderId="30" xfId="0" applyFont="1" applyFill="1" applyBorder="1" applyAlignment="1">
      <alignment horizontal="center" vertical="center"/>
    </xf>
    <xf numFmtId="0" fontId="24" fillId="5" borderId="31" xfId="0" applyFont="1" applyFill="1" applyBorder="1" applyAlignment="1">
      <alignment horizontal="center" vertical="center"/>
    </xf>
    <xf numFmtId="0" fontId="28" fillId="14" borderId="37" xfId="0" applyFont="1" applyFill="1" applyBorder="1" applyAlignment="1">
      <alignment horizontal="center" vertical="center"/>
    </xf>
    <xf numFmtId="0" fontId="28" fillId="14" borderId="30" xfId="0" applyFont="1" applyFill="1" applyBorder="1" applyAlignment="1">
      <alignment horizontal="center" vertical="center"/>
    </xf>
    <xf numFmtId="0" fontId="28" fillId="14" borderId="31" xfId="0" applyFont="1" applyFill="1" applyBorder="1" applyAlignment="1">
      <alignment horizontal="center" vertical="center"/>
    </xf>
    <xf numFmtId="0" fontId="29" fillId="17" borderId="53" xfId="8" applyFont="1" applyFill="1" applyBorder="1" applyAlignment="1">
      <alignment horizontal="center" vertical="center"/>
    </xf>
    <xf numFmtId="0" fontId="29" fillId="17" borderId="40" xfId="8" applyFont="1" applyFill="1" applyBorder="1" applyAlignment="1">
      <alignment horizontal="center" vertical="center"/>
    </xf>
    <xf numFmtId="0" fontId="29" fillId="17" borderId="54" xfId="8" applyFont="1" applyFill="1" applyBorder="1" applyAlignment="1">
      <alignment horizontal="center" vertical="center"/>
    </xf>
    <xf numFmtId="0" fontId="27" fillId="15" borderId="16" xfId="0" applyFont="1" applyFill="1" applyBorder="1" applyAlignment="1">
      <alignment horizontal="center" vertical="center"/>
    </xf>
    <xf numFmtId="0" fontId="27" fillId="15" borderId="0" xfId="0" applyFont="1" applyFill="1" applyAlignment="1">
      <alignment horizontal="center" vertical="center"/>
    </xf>
    <xf numFmtId="0" fontId="27" fillId="15" borderId="17" xfId="0" applyFont="1" applyFill="1" applyBorder="1" applyAlignment="1">
      <alignment horizontal="center" vertical="center"/>
    </xf>
    <xf numFmtId="0" fontId="24" fillId="3" borderId="43" xfId="0" applyFont="1" applyFill="1" applyBorder="1" applyAlignment="1">
      <alignment horizontal="center" vertical="center"/>
    </xf>
    <xf numFmtId="0" fontId="24" fillId="3" borderId="44" xfId="0" applyFont="1" applyFill="1" applyBorder="1" applyAlignment="1">
      <alignment horizontal="center" vertical="center"/>
    </xf>
    <xf numFmtId="0" fontId="24" fillId="3" borderId="45" xfId="0" applyFont="1" applyFill="1" applyBorder="1" applyAlignment="1">
      <alignment horizontal="center" vertical="center"/>
    </xf>
    <xf numFmtId="0" fontId="27" fillId="13" borderId="37" xfId="0" applyFont="1" applyFill="1" applyBorder="1" applyAlignment="1">
      <alignment horizontal="center" vertical="center"/>
    </xf>
    <xf numFmtId="0" fontId="27" fillId="13" borderId="30" xfId="0" applyFont="1" applyFill="1" applyBorder="1" applyAlignment="1">
      <alignment horizontal="center" vertical="center"/>
    </xf>
    <xf numFmtId="0" fontId="27" fillId="13" borderId="31" xfId="0" applyFont="1" applyFill="1" applyBorder="1" applyAlignment="1">
      <alignment horizontal="center" vertical="center"/>
    </xf>
    <xf numFmtId="167" fontId="13" fillId="6" borderId="7" xfId="0" applyNumberFormat="1" applyFont="1" applyFill="1" applyBorder="1" applyAlignment="1">
      <alignment horizontal="center" vertical="center"/>
    </xf>
    <xf numFmtId="167" fontId="13" fillId="6" borderId="6" xfId="0" applyNumberFormat="1" applyFont="1" applyFill="1" applyBorder="1" applyAlignment="1">
      <alignment horizontal="center" vertical="center"/>
    </xf>
    <xf numFmtId="0" fontId="24" fillId="3" borderId="33" xfId="0" applyFont="1" applyFill="1" applyBorder="1" applyAlignment="1">
      <alignment horizontal="center" vertical="center"/>
    </xf>
    <xf numFmtId="0" fontId="17" fillId="16" borderId="21" xfId="0" applyFont="1" applyFill="1" applyBorder="1" applyAlignment="1">
      <alignment horizontal="center" vertical="center"/>
    </xf>
    <xf numFmtId="0" fontId="17" fillId="16" borderId="22" xfId="0" applyFont="1" applyFill="1" applyBorder="1" applyAlignment="1">
      <alignment horizontal="center" vertical="center"/>
    </xf>
    <xf numFmtId="0" fontId="17" fillId="16" borderId="23" xfId="0" applyFont="1" applyFill="1" applyBorder="1" applyAlignment="1">
      <alignment horizontal="center" vertical="center"/>
    </xf>
    <xf numFmtId="0" fontId="23" fillId="22" borderId="52" xfId="0" applyFont="1" applyFill="1" applyBorder="1" applyAlignment="1">
      <alignment horizontal="center" vertical="center"/>
    </xf>
    <xf numFmtId="0" fontId="23" fillId="22" borderId="40" xfId="0" applyFont="1" applyFill="1" applyBorder="1" applyAlignment="1">
      <alignment horizontal="center" vertical="center"/>
    </xf>
    <xf numFmtId="0" fontId="23" fillId="22" borderId="41" xfId="0" applyFont="1" applyFill="1" applyBorder="1" applyAlignment="1">
      <alignment horizontal="center" vertical="center"/>
    </xf>
    <xf numFmtId="169" fontId="13" fillId="6" borderId="7" xfId="0" applyNumberFormat="1" applyFont="1" applyFill="1" applyBorder="1" applyAlignment="1">
      <alignment horizontal="center" vertical="center"/>
    </xf>
    <xf numFmtId="169" fontId="13" fillId="6" borderId="6" xfId="0" applyNumberFormat="1" applyFont="1" applyFill="1" applyBorder="1" applyAlignment="1">
      <alignment horizontal="center" vertical="center"/>
    </xf>
    <xf numFmtId="0" fontId="24" fillId="3" borderId="46" xfId="0" applyFont="1" applyFill="1" applyBorder="1" applyAlignment="1">
      <alignment horizontal="center" vertical="center"/>
    </xf>
    <xf numFmtId="0" fontId="24" fillId="3" borderId="47" xfId="0" applyFont="1" applyFill="1" applyBorder="1" applyAlignment="1">
      <alignment horizontal="center" vertical="center"/>
    </xf>
    <xf numFmtId="0" fontId="24" fillId="3" borderId="48" xfId="0" applyFont="1" applyFill="1" applyBorder="1" applyAlignment="1">
      <alignment horizontal="center" vertical="center"/>
    </xf>
    <xf numFmtId="165" fontId="13" fillId="6" borderId="7" xfId="0" applyNumberFormat="1" applyFont="1" applyFill="1" applyBorder="1" applyAlignment="1">
      <alignment horizontal="center" vertical="center"/>
    </xf>
    <xf numFmtId="165" fontId="13" fillId="6" borderId="6" xfId="0" applyNumberFormat="1" applyFont="1" applyFill="1" applyBorder="1" applyAlignment="1">
      <alignment horizontal="center" vertical="center"/>
    </xf>
    <xf numFmtId="0" fontId="12" fillId="10" borderId="58" xfId="7" applyBorder="1">
      <alignment horizontal="center" vertical="center"/>
    </xf>
    <xf numFmtId="0" fontId="26" fillId="4" borderId="13" xfId="0" applyFont="1" applyFill="1" applyBorder="1" applyAlignment="1">
      <alignment horizontal="center" vertical="center"/>
    </xf>
    <xf numFmtId="0" fontId="26" fillId="4" borderId="14" xfId="0" applyFont="1" applyFill="1" applyBorder="1" applyAlignment="1">
      <alignment horizontal="center" vertical="center"/>
    </xf>
    <xf numFmtId="0" fontId="26" fillId="4" borderId="15" xfId="0" applyFont="1" applyFill="1" applyBorder="1" applyAlignment="1">
      <alignment horizontal="center" vertical="center"/>
    </xf>
    <xf numFmtId="0" fontId="24" fillId="5" borderId="52" xfId="0" applyFont="1" applyFill="1" applyBorder="1" applyAlignment="1">
      <alignment horizontal="center" vertical="center"/>
    </xf>
    <xf numFmtId="0" fontId="24" fillId="5" borderId="40" xfId="0" applyFont="1" applyFill="1" applyBorder="1" applyAlignment="1">
      <alignment horizontal="center" vertical="center"/>
    </xf>
    <xf numFmtId="0" fontId="24" fillId="5" borderId="61" xfId="0" applyFont="1" applyFill="1" applyBorder="1" applyAlignment="1">
      <alignment horizontal="center" vertical="center"/>
    </xf>
    <xf numFmtId="0" fontId="25" fillId="0" borderId="64" xfId="0" applyFont="1" applyBorder="1" applyAlignment="1">
      <alignment horizontal="center" vertical="center" wrapText="1"/>
    </xf>
    <xf numFmtId="0" fontId="24" fillId="5" borderId="62" xfId="0" applyFont="1" applyFill="1" applyBorder="1" applyAlignment="1">
      <alignment horizontal="center" vertical="center"/>
    </xf>
    <xf numFmtId="0" fontId="24" fillId="5" borderId="63" xfId="0" applyFont="1" applyFill="1" applyBorder="1" applyAlignment="1">
      <alignment horizontal="center" vertical="center"/>
    </xf>
    <xf numFmtId="0" fontId="26" fillId="4" borderId="37" xfId="0" applyFont="1" applyFill="1" applyBorder="1" applyAlignment="1">
      <alignment horizontal="center" vertical="center"/>
    </xf>
    <xf numFmtId="0" fontId="44" fillId="17" borderId="53" xfId="11" applyFont="1" applyFill="1" applyBorder="1" applyAlignment="1">
      <alignment horizontal="center" vertical="center"/>
    </xf>
    <xf numFmtId="0" fontId="44" fillId="17" borderId="40" xfId="11" applyFont="1" applyFill="1" applyBorder="1" applyAlignment="1">
      <alignment horizontal="center" vertical="center"/>
    </xf>
    <xf numFmtId="0" fontId="44" fillId="17" borderId="41" xfId="11" applyFont="1" applyFill="1" applyBorder="1" applyAlignment="1">
      <alignment horizontal="center" vertical="center"/>
    </xf>
    <xf numFmtId="0" fontId="24" fillId="13" borderId="30" xfId="0" applyFont="1" applyFill="1" applyBorder="1" applyAlignment="1">
      <alignment horizontal="center" vertical="center"/>
    </xf>
    <xf numFmtId="0" fontId="24" fillId="13" borderId="31" xfId="0" applyFont="1" applyFill="1" applyBorder="1" applyAlignment="1">
      <alignment horizontal="center" vertical="center"/>
    </xf>
    <xf numFmtId="0" fontId="24" fillId="12" borderId="13" xfId="0" applyFont="1" applyFill="1" applyBorder="1" applyAlignment="1">
      <alignment horizontal="center" vertical="center"/>
    </xf>
    <xf numFmtId="0" fontId="24" fillId="12" borderId="14" xfId="0" applyFont="1" applyFill="1" applyBorder="1" applyAlignment="1">
      <alignment horizontal="center" vertical="center"/>
    </xf>
    <xf numFmtId="0" fontId="24" fillId="12" borderId="15" xfId="0" applyFont="1" applyFill="1" applyBorder="1" applyAlignment="1">
      <alignment horizontal="center" vertical="center"/>
    </xf>
    <xf numFmtId="0" fontId="24" fillId="14" borderId="37" xfId="0" applyFont="1" applyFill="1" applyBorder="1" applyAlignment="1">
      <alignment horizontal="center" vertical="center"/>
    </xf>
    <xf numFmtId="0" fontId="24" fillId="14" borderId="30" xfId="0" applyFont="1" applyFill="1" applyBorder="1" applyAlignment="1">
      <alignment horizontal="center" vertical="center"/>
    </xf>
    <xf numFmtId="0" fontId="24" fillId="14" borderId="31" xfId="0" applyFont="1" applyFill="1" applyBorder="1" applyAlignment="1">
      <alignment horizontal="center" vertical="center"/>
    </xf>
    <xf numFmtId="0" fontId="24" fillId="13" borderId="13" xfId="0" applyFont="1" applyFill="1" applyBorder="1" applyAlignment="1">
      <alignment horizontal="center" vertical="center"/>
    </xf>
    <xf numFmtId="0" fontId="24" fillId="13" borderId="14" xfId="0" applyFont="1" applyFill="1" applyBorder="1" applyAlignment="1">
      <alignment horizontal="center" vertical="center"/>
    </xf>
    <xf numFmtId="0" fontId="24" fillId="13" borderId="20" xfId="0" applyFont="1" applyFill="1" applyBorder="1" applyAlignment="1">
      <alignment horizontal="center" vertical="center"/>
    </xf>
  </cellXfs>
  <cellStyles count="12">
    <cellStyle name="Accent4" xfId="9" builtinId="41"/>
    <cellStyle name="Accent6" xfId="10" builtinId="49"/>
    <cellStyle name="Day Off" xfId="3" xr:uid="{00000000-0005-0000-0000-000000000000}"/>
    <cellStyle name="Day Shift" xfId="2" xr:uid="{00000000-0005-0000-0000-000001000000}"/>
    <cellStyle name="Day/Night Shift" xfId="5" xr:uid="{00000000-0005-0000-0000-000002000000}"/>
    <cellStyle name="Holidays" xfId="6" xr:uid="{00000000-0005-0000-0000-000003000000}"/>
    <cellStyle name="Hyperlink" xfId="11" builtinId="8"/>
    <cellStyle name="Night Shift" xfId="4" xr:uid="{00000000-0005-0000-0000-000004000000}"/>
    <cellStyle name="Non Working" xfId="7" xr:uid="{00000000-0005-0000-0000-000005000000}"/>
    <cellStyle name="Normal" xfId="0" builtinId="0"/>
    <cellStyle name="Normal 2" xfId="1" xr:uid="{00000000-0005-0000-0000-000007000000}"/>
    <cellStyle name="Note" xfId="8" builtinId="10"/>
  </cellStyles>
  <dxfs count="0"/>
  <tableStyles count="0" defaultTableStyle="TableStyleMedium2" defaultPivotStyle="PivotStyleLight16"/>
  <colors>
    <mruColors>
      <color rgb="FFB2B2B2"/>
      <color rgb="FFF0FAFE"/>
      <color rgb="FFCEECFA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Spin" dx="16" fmlaLink="CalendarYear" max="2999" min="1900" page="10" val="2025"/>
</file>

<file path=xl/ctrlProps/ctrlProp2.xml><?xml version="1.0" encoding="utf-8"?>
<formControlPr xmlns="http://schemas.microsoft.com/office/spreadsheetml/2009/9/main" objectType="Spin" dx="16" fmlaLink="CalendarYear" max="2999" min="1900" page="10" val="2026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57150</xdr:colOff>
          <xdr:row>0</xdr:row>
          <xdr:rowOff>317500</xdr:rowOff>
        </xdr:from>
        <xdr:to>
          <xdr:col>33</xdr:col>
          <xdr:colOff>209550</xdr:colOff>
          <xdr:row>0</xdr:row>
          <xdr:rowOff>622300</xdr:rowOff>
        </xdr:to>
        <xdr:sp macro="" textlink="">
          <xdr:nvSpPr>
            <xdr:cNvPr id="2049" name="Spinner" descr="Use the spinner button to change calendar year or change the year in cell AE3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57150</xdr:colOff>
          <xdr:row>0</xdr:row>
          <xdr:rowOff>317500</xdr:rowOff>
        </xdr:from>
        <xdr:to>
          <xdr:col>33</xdr:col>
          <xdr:colOff>57150</xdr:colOff>
          <xdr:row>0</xdr:row>
          <xdr:rowOff>622300</xdr:rowOff>
        </xdr:to>
        <xdr:sp macro="" textlink="">
          <xdr:nvSpPr>
            <xdr:cNvPr id="1025" name="Spinner" descr="Use the spinner button to change calendar year or change the year in cell AE3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Shift Work Calendar">
  <a:themeElements>
    <a:clrScheme name="Letterhead-1">
      <a:dk1>
        <a:srgbClr val="000000"/>
      </a:dk1>
      <a:lt1>
        <a:srgbClr val="FFFFFF"/>
      </a:lt1>
      <a:dk2>
        <a:srgbClr val="5E5E5E"/>
      </a:dk2>
      <a:lt2>
        <a:srgbClr val="D6D5D5"/>
      </a:lt2>
      <a:accent1>
        <a:srgbClr val="DF2D25"/>
      </a:accent1>
      <a:accent2>
        <a:srgbClr val="F9D423"/>
      </a:accent2>
      <a:accent3>
        <a:srgbClr val="62C99E"/>
      </a:accent3>
      <a:accent4>
        <a:srgbClr val="45B9EC"/>
      </a:accent4>
      <a:accent5>
        <a:srgbClr val="9B4BA6"/>
      </a:accent5>
      <a:accent6>
        <a:srgbClr val="EF2F94"/>
      </a:accent6>
      <a:hlink>
        <a:srgbClr val="0000FF"/>
      </a:hlink>
      <a:folHlink>
        <a:srgbClr val="FF00FF"/>
      </a:folHlink>
    </a:clrScheme>
    <a:fontScheme name="Franklin Gothic">
      <a:majorFont>
        <a:latin typeface="Franklin Gothic Medium" panose="020B0603020102020204"/>
        <a:ea typeface=""/>
        <a:cs typeface=""/>
        <a:font script="Jpan" typeface="HG創英角ｺﾞｼｯｸUB"/>
        <a:font script="Hang" typeface="돋움"/>
        <a:font script="Hans" typeface="隶书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Franklin Gothic Book" panose="020B0503020102020204"/>
        <a:ea typeface=""/>
        <a:cs typeface=""/>
        <a:font script="Jpan" typeface="HGｺﾞｼｯｸE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Whit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38100" tIns="38100" rIns="38100" bIns="381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381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2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  <a:extLst>
    <a:ext uri="{05A4C25C-085E-4340-85A3-A5531E510DB2}">
      <thm15:themeFamily xmlns:thm15="http://schemas.microsoft.com/office/thememl/2012/main" name=" ShiftCalendar" id="{C0C15053-41A7-A842-8BD5-207B5038EBEC}" vid="{EDF4B661-04CF-B74B-852D-F3AE147C5ED3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E85A7-FF18-44B0-A89A-B91040A172DB}">
  <sheetPr>
    <tabColor theme="9"/>
    <pageSetUpPr fitToPage="1"/>
  </sheetPr>
  <dimension ref="B1:JN88"/>
  <sheetViews>
    <sheetView showGridLines="0" zoomScale="130" zoomScaleNormal="130" workbookViewId="0">
      <selection activeCell="Z72" sqref="Z72"/>
    </sheetView>
  </sheetViews>
  <sheetFormatPr defaultColWidth="2.4609375" defaultRowHeight="19" customHeight="1" x14ac:dyDescent="0.4"/>
  <cols>
    <col min="1" max="1" width="1.765625" style="6" customWidth="1"/>
    <col min="2" max="2" width="26.84375" style="6" customWidth="1"/>
    <col min="3" max="39" width="3.3046875" style="6" customWidth="1"/>
    <col min="40" max="40" width="2.4609375" style="6"/>
    <col min="41" max="274" width="2.4609375" style="65"/>
    <col min="275" max="16384" width="2.4609375" style="6"/>
  </cols>
  <sheetData>
    <row r="1" spans="2:274" s="1" customFormat="1" ht="65.25" customHeight="1" x14ac:dyDescent="1.35">
      <c r="B1" s="2" t="s">
        <v>7</v>
      </c>
      <c r="C1" s="3"/>
      <c r="D1" s="3"/>
      <c r="E1" s="3"/>
      <c r="F1" s="3"/>
      <c r="G1" s="3"/>
      <c r="H1" s="3"/>
      <c r="I1" s="3"/>
      <c r="J1" s="3"/>
      <c r="K1" s="3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61"/>
      <c r="AH1" s="105">
        <v>2025</v>
      </c>
      <c r="AI1" s="105"/>
      <c r="AJ1" s="105"/>
      <c r="AK1" s="105"/>
      <c r="AL1" s="105"/>
      <c r="AM1" s="105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</row>
    <row r="2" spans="2:274" customFormat="1" ht="9" customHeight="1" x14ac:dyDescent="0.4"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63"/>
      <c r="ID2" s="63"/>
      <c r="IE2" s="63"/>
      <c r="IF2" s="63"/>
      <c r="IG2" s="63"/>
      <c r="IH2" s="63"/>
      <c r="II2" s="63"/>
      <c r="IJ2" s="63"/>
      <c r="IK2" s="63"/>
      <c r="IL2" s="63"/>
      <c r="IM2" s="63"/>
      <c r="IN2" s="63"/>
      <c r="IO2" s="63"/>
      <c r="IP2" s="63"/>
      <c r="IQ2" s="63"/>
      <c r="IR2" s="63"/>
      <c r="IS2" s="63"/>
      <c r="IT2" s="63"/>
      <c r="IU2" s="63"/>
      <c r="IV2" s="63"/>
      <c r="IW2" s="63"/>
      <c r="IX2" s="63"/>
      <c r="IY2" s="63"/>
      <c r="IZ2" s="63"/>
      <c r="JA2" s="63"/>
      <c r="JB2" s="63"/>
      <c r="JC2" s="63"/>
      <c r="JD2" s="63"/>
      <c r="JE2" s="63"/>
      <c r="JF2" s="63"/>
      <c r="JG2" s="63"/>
      <c r="JH2" s="63"/>
      <c r="JI2" s="63"/>
      <c r="JJ2" s="63"/>
      <c r="JK2" s="63"/>
      <c r="JL2" s="63"/>
      <c r="JM2" s="63"/>
      <c r="JN2" s="63"/>
    </row>
    <row r="3" spans="2:274" customFormat="1" ht="19" customHeight="1" x14ac:dyDescent="0.4">
      <c r="F3" s="6"/>
      <c r="G3" t="s">
        <v>35</v>
      </c>
      <c r="I3" s="58"/>
      <c r="K3" s="106" t="s">
        <v>32</v>
      </c>
      <c r="L3" s="107"/>
      <c r="M3" s="108"/>
      <c r="N3" s="53"/>
      <c r="Q3" s="109" t="s">
        <v>33</v>
      </c>
      <c r="R3" s="110"/>
      <c r="S3" s="111"/>
      <c r="T3" s="54"/>
      <c r="AA3" s="112" t="s">
        <v>26</v>
      </c>
      <c r="AB3" s="112"/>
      <c r="AC3" s="112"/>
      <c r="AD3" s="113"/>
      <c r="AE3" s="23"/>
      <c r="AF3" s="6"/>
      <c r="AG3" s="6"/>
      <c r="AH3" s="6"/>
      <c r="AI3" s="6"/>
      <c r="AJ3" s="6"/>
      <c r="AK3" s="6"/>
      <c r="AL3" s="6"/>
      <c r="AM3" s="6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  <c r="HO3" s="63"/>
      <c r="HP3" s="63"/>
      <c r="HQ3" s="63"/>
      <c r="HR3" s="63"/>
      <c r="HS3" s="63"/>
      <c r="HT3" s="63"/>
      <c r="HU3" s="63"/>
      <c r="HV3" s="63"/>
      <c r="HW3" s="63"/>
      <c r="HX3" s="63"/>
      <c r="HY3" s="63"/>
      <c r="HZ3" s="63"/>
      <c r="IA3" s="63"/>
      <c r="IB3" s="63"/>
      <c r="IC3" s="63"/>
      <c r="ID3" s="63"/>
      <c r="IE3" s="63"/>
      <c r="IF3" s="63"/>
      <c r="IG3" s="63"/>
      <c r="IH3" s="63"/>
      <c r="II3" s="63"/>
      <c r="IJ3" s="63"/>
      <c r="IK3" s="63"/>
      <c r="IL3" s="63"/>
      <c r="IM3" s="63"/>
      <c r="IN3" s="63"/>
      <c r="IO3" s="63"/>
      <c r="IP3" s="63"/>
      <c r="IQ3" s="63"/>
      <c r="IR3" s="63"/>
      <c r="IS3" s="63"/>
      <c r="IT3" s="63"/>
      <c r="IU3" s="63"/>
      <c r="IV3" s="63"/>
      <c r="IW3" s="63"/>
      <c r="IX3" s="63"/>
      <c r="IY3" s="63"/>
      <c r="IZ3" s="63"/>
      <c r="JA3" s="63"/>
      <c r="JB3" s="63"/>
      <c r="JC3" s="63"/>
      <c r="JD3" s="63"/>
      <c r="JE3" s="63"/>
      <c r="JF3" s="63"/>
      <c r="JG3" s="63"/>
      <c r="JH3" s="63"/>
      <c r="JI3" s="63"/>
      <c r="JJ3" s="63"/>
      <c r="JK3" s="63"/>
      <c r="JL3" s="63"/>
      <c r="JM3" s="63"/>
      <c r="JN3" s="63"/>
    </row>
    <row r="4" spans="2:274" ht="12" customHeight="1" x14ac:dyDescent="0.4"/>
    <row r="5" spans="2:274" customFormat="1" ht="9" customHeight="1" x14ac:dyDescent="0.4"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  <c r="HQ5" s="63"/>
      <c r="HR5" s="63"/>
      <c r="HS5" s="63"/>
      <c r="HT5" s="63"/>
      <c r="HU5" s="63"/>
      <c r="HV5" s="63"/>
      <c r="HW5" s="63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IM5" s="63"/>
      <c r="IN5" s="63"/>
      <c r="IO5" s="63"/>
      <c r="IP5" s="63"/>
      <c r="IQ5" s="63"/>
      <c r="IR5" s="63"/>
      <c r="IS5" s="63"/>
      <c r="IT5" s="63"/>
      <c r="IU5" s="63"/>
      <c r="IV5" s="63"/>
      <c r="IW5" s="63"/>
      <c r="IX5" s="63"/>
      <c r="IY5" s="63"/>
      <c r="IZ5" s="63"/>
      <c r="JA5" s="63"/>
      <c r="JB5" s="63"/>
      <c r="JC5" s="63"/>
      <c r="JD5" s="63"/>
      <c r="JE5" s="63"/>
      <c r="JF5" s="63"/>
      <c r="JG5" s="63"/>
      <c r="JH5" s="63"/>
      <c r="JI5" s="63"/>
      <c r="JJ5" s="63"/>
      <c r="JK5" s="63"/>
      <c r="JL5" s="63"/>
      <c r="JM5" s="63"/>
      <c r="JN5" s="63"/>
    </row>
    <row r="6" spans="2:274" s="10" customFormat="1" ht="19" hidden="1" customHeight="1" x14ac:dyDescent="0.4">
      <c r="B6" s="135">
        <f>DATE(CalendarYear,1,1)</f>
        <v>45658</v>
      </c>
      <c r="C6" s="12" t="str">
        <f>IF(DAY(JanSun1)=1,"",IF(AND(YEAR(JanSun1+2)=CalendarYear,MONTH(JanSun1+2)=1),JanSun1+2,""))</f>
        <v/>
      </c>
      <c r="D6" s="12" t="str">
        <f>IF(DAY(JanSun1)=1,"",IF(AND(YEAR(JanSun1+2)=CalendarYear,MONTH(JanSun1+2)=1),JanSun1+2,""))</f>
        <v/>
      </c>
      <c r="E6" s="12" t="str">
        <f>IF(DAY(JanSun1)=1,"",IF(AND(YEAR(JanSun1+3)=CalendarYear,MONTH(JanSun1+3)=1),JanSun1+3,""))</f>
        <v/>
      </c>
      <c r="F6" s="12">
        <f>IF(DAY(JanSun1)=1,"",IF(AND(YEAR(JanSun1+4)=CalendarYear,MONTH(JanSun1+4)=1),JanSun1+4,""))</f>
        <v>45658</v>
      </c>
      <c r="G6" s="12">
        <f>IF(DAY(JanSun1)=1,"",IF(AND(YEAR(JanSun1+5)=CalendarYear,MONTH(JanSun1+5)=1),JanSun1+5,""))</f>
        <v>45659</v>
      </c>
      <c r="H6" s="12">
        <f>IF(DAY(JanSun1)=1,"",IF(AND(YEAR(JanSun1+6)=CalendarYear,MONTH(JanSun1+6)=1),JanSun1+6,""))</f>
        <v>45660</v>
      </c>
      <c r="I6" s="12">
        <f>IF(DAY(JanSun1)=1,IF(AND(YEAR(JanSun1)=CalendarYear,MONTH(JanSun1)=1),JanSun1,""),IF(AND(YEAR(JanSun1+7)=CalendarYear,MONTH(JanSun1+7)=1),JanSun1+7,""))</f>
        <v>45661</v>
      </c>
      <c r="J6" s="12">
        <f>IF(DAY(JanSun1)=1,IF(AND(YEAR(JanSun1+1)=CalendarYear,MONTH(JanSun1+1)=1),JanSun1+1,""),IF(AND(YEAR(JanSun1+8)=CalendarYear,MONTH(JanSun1+8)=1),JanSun1+8,""))</f>
        <v>45662</v>
      </c>
      <c r="K6" s="12">
        <f>IF(DAY(JanSun1)=1,IF(AND(YEAR(JanSun1+2)=CalendarYear,MONTH(JanSun1+2)=1),JanSun1+2,""),IF(AND(YEAR(JanSun1+9)=CalendarYear,MONTH(JanSun1+9)=1),JanSun1+9,""))</f>
        <v>45663</v>
      </c>
      <c r="L6" s="12">
        <f>IF(DAY(JanSun1)=1,IF(AND(YEAR(JanSun1+3)=CalendarYear,MONTH(JanSun1+3)=1),JanSun1+3,""),IF(AND(YEAR(JanSun1+10)=CalendarYear,MONTH(JanSun1+10)=1),JanSun1+10,""))</f>
        <v>45664</v>
      </c>
      <c r="M6" s="12">
        <f>IF(DAY(JanSun1)=1,IF(AND(YEAR(JanSun1+4)=CalendarYear,MONTH(JanSun1+4)=1),JanSun1+4,""),IF(AND(YEAR(JanSun1+11)=CalendarYear,MONTH(JanSun1+11)=1),JanSun1+11,""))</f>
        <v>45665</v>
      </c>
      <c r="N6" s="12">
        <f>IF(DAY(JanSun1)=1,IF(AND(YEAR(JanSun1+5)=CalendarYear,MONTH(JanSun1+5)=1),JanSun1+5,""),IF(AND(YEAR(JanSun1+12)=CalendarYear,MONTH(JanSun1+12)=1),JanSun1+12,""))</f>
        <v>45666</v>
      </c>
      <c r="O6" s="12">
        <f>IF(DAY(JanSun1)=1,IF(AND(YEAR(JanSun1+6)=CalendarYear,MONTH(JanSun1+6)=1),JanSun1+6,""),IF(AND(YEAR(JanSun1+13)=CalendarYear,MONTH(JanSun1+13)=1),JanSun1+13,""))</f>
        <v>45667</v>
      </c>
      <c r="P6" s="12">
        <f>IF(DAY(JanSun1)=1,IF(AND(YEAR(JanSun1+7)=CalendarYear,MONTH(JanSun1+7)=1),JanSun1+7,""),IF(AND(YEAR(JanSun1+14)=CalendarYear,MONTH(JanSun1+14)=1),JanSun1+14,""))</f>
        <v>45668</v>
      </c>
      <c r="Q6" s="12">
        <f>IF(DAY(JanSun1)=1,IF(AND(YEAR(JanSun1+8)=CalendarYear,MONTH(JanSun1+8)=1),JanSun1+8,""),IF(AND(YEAR(JanSun1+15)=CalendarYear,MONTH(JanSun1+15)=1),JanSun1+15,""))</f>
        <v>45669</v>
      </c>
      <c r="R6" s="12">
        <f>IF(DAY(JanSun1)=1,IF(AND(YEAR(JanSun1+9)=CalendarYear,MONTH(JanSun1+9)=1),JanSun1+9,""),IF(AND(YEAR(JanSun1+16)=CalendarYear,MONTH(JanSun1+16)=1),JanSun1+16,""))</f>
        <v>45670</v>
      </c>
      <c r="S6" s="12">
        <f>IF(DAY(JanSun1)=1,IF(AND(YEAR(JanSun1+10)=CalendarYear,MONTH(JanSun1+10)=1),JanSun1+10,""),IF(AND(YEAR(JanSun1+17)=CalendarYear,MONTH(JanSun1+17)=1),JanSun1+17,""))</f>
        <v>45671</v>
      </c>
      <c r="T6" s="12">
        <f>IF(DAY(JanSun1)=1,IF(AND(YEAR(JanSun1+11)=CalendarYear,MONTH(JanSun1+11)=1),JanSun1+11,""),IF(AND(YEAR(JanSun1+18)=CalendarYear,MONTH(JanSun1+18)=1),JanSun1+18,""))</f>
        <v>45672</v>
      </c>
      <c r="U6" s="12">
        <f>IF(DAY(JanSun1)=1,IF(AND(YEAR(JanSun1+12)=CalendarYear,MONTH(JanSun1+12)=1),JanSun1+12,""),IF(AND(YEAR(JanSun1+19)=CalendarYear,MONTH(JanSun1+19)=1),JanSun1+19,""))</f>
        <v>45673</v>
      </c>
      <c r="V6" s="12">
        <f>IF(DAY(JanSun1)=1,IF(AND(YEAR(JanSun1+13)=CalendarYear,MONTH(JanSun1+13)=1),JanSun1+13,""),IF(AND(YEAR(JanSun1+20)=CalendarYear,MONTH(JanSun1+20)=1),JanSun1+20,""))</f>
        <v>45674</v>
      </c>
      <c r="W6" s="12">
        <f>IF(DAY(JanSun1)=1,IF(AND(YEAR(JanSun1+14)=CalendarYear,MONTH(JanSun1+14)=1),JanSun1+14,""),IF(AND(YEAR(JanSun1+21)=CalendarYear,MONTH(JanSun1+21)=1),JanSun1+21,""))</f>
        <v>45675</v>
      </c>
      <c r="X6" s="12">
        <f>IF(DAY(JanSun1)=1,IF(AND(YEAR(JanSun1+15)=CalendarYear,MONTH(JanSun1+15)=1),JanSun1+15,""),IF(AND(YEAR(JanSun1+22)=CalendarYear,MONTH(JanSun1+22)=1),JanSun1+22,""))</f>
        <v>45676</v>
      </c>
      <c r="Y6" s="12">
        <f>IF(DAY(JanSun1)=1,IF(AND(YEAR(JanSun1+16)=CalendarYear,MONTH(JanSun1+16)=1),JanSun1+16,""),IF(AND(YEAR(JanSun1+23)=CalendarYear,MONTH(JanSun1+23)=1),JanSun1+23,""))</f>
        <v>45677</v>
      </c>
      <c r="Z6" s="12">
        <f>IF(DAY(JanSun1)=1,IF(AND(YEAR(JanSun1+17)=CalendarYear,MONTH(JanSun1+17)=1),JanSun1+17,""),IF(AND(YEAR(JanSun1+24)=CalendarYear,MONTH(JanSun1+24)=1),JanSun1+24,""))</f>
        <v>45678</v>
      </c>
      <c r="AA6" s="12">
        <f>IF(DAY(JanSun1)=1,IF(AND(YEAR(JanSun1+18)=CalendarYear,MONTH(JanSun1+18)=1),JanSun1+18,""),IF(AND(YEAR(JanSun1+25)=CalendarYear,MONTH(JanSun1+25)=1),JanSun1+25,""))</f>
        <v>45679</v>
      </c>
      <c r="AB6" s="12">
        <f>IF(DAY(JanSun1)=1,IF(AND(YEAR(JanSun1+19)=CalendarYear,MONTH(JanSun1+19)=1),JanSun1+19,""),IF(AND(YEAR(JanSun1+26)=CalendarYear,MONTH(JanSun1+26)=1),JanSun1+26,""))</f>
        <v>45680</v>
      </c>
      <c r="AC6" s="12">
        <f>IF(DAY(JanSun1)=1,IF(AND(YEAR(JanSun1+20)=CalendarYear,MONTH(JanSun1+20)=1),JanSun1+20,""),IF(AND(YEAR(JanSun1+27)=CalendarYear,MONTH(JanSun1+27)=1),JanSun1+27,""))</f>
        <v>45681</v>
      </c>
      <c r="AD6" s="12">
        <f>IF(DAY(JanSun1)=1,IF(AND(YEAR(JanSun1+21)=CalendarYear,MONTH(JanSun1+21)=1),JanSun1+21,""),IF(AND(YEAR(JanSun1+28)=CalendarYear,MONTH(JanSun1+28)=1),JanSun1+28,""))</f>
        <v>45682</v>
      </c>
      <c r="AE6" s="12">
        <f>IF(DAY(JanSun1)=1,IF(AND(YEAR(JanSun1+22)=CalendarYear,MONTH(JanSun1+22)=1),JanSun1+22,""),IF(AND(YEAR(JanSun1+29)=CalendarYear,MONTH(JanSun1+29)=1),JanSun1+29,""))</f>
        <v>45683</v>
      </c>
      <c r="AF6" s="12">
        <f>IF(DAY(JanSun1)=1,IF(AND(YEAR(JanSun1+23)=CalendarYear,MONTH(JanSun1+23)=1),JanSun1+23,""),IF(AND(YEAR(JanSun1+30)=CalendarYear,MONTH(JanSun1+30)=1),JanSun1+30,""))</f>
        <v>45684</v>
      </c>
      <c r="AG6" s="12">
        <f>IF(DAY(JanSun1)=1,IF(AND(YEAR(JanSun1+24)=CalendarYear,MONTH(JanSun1+24)=1),JanSun1+24,""),IF(AND(YEAR(JanSun1+31)=CalendarYear,MONTH(JanSun1+31)=1),JanSun1+31,""))</f>
        <v>45685</v>
      </c>
      <c r="AH6" s="12">
        <f>IF(DAY(JanSun1)=1,IF(AND(YEAR(JanSun1+25)=CalendarYear,MONTH(JanSun1+25)=1),JanSun1+25,""),IF(AND(YEAR(JanSun1+32)=CalendarYear,MONTH(JanSun1+32)=1),JanSun1+32,""))</f>
        <v>45686</v>
      </c>
      <c r="AI6" s="12">
        <f>IF(DAY(JanSun1)=1,IF(AND(YEAR(JanSun1+26)=CalendarYear,MONTH(JanSun1+26)=1),JanSun1+26,""),IF(AND(YEAR(JanSun1+33)=CalendarYear,MONTH(JanSun1+33)=1),JanSun1+33,""))</f>
        <v>45687</v>
      </c>
      <c r="AJ6" s="12">
        <f>IF(DAY(JanSun1)=1,IF(AND(YEAR(JanSun1+27)=CalendarYear,MONTH(JanSun1+27)=1),JanSun1+27,""),IF(AND(YEAR(JanSun1+34)=CalendarYear,MONTH(JanSun1+34)=1),JanSun1+34,""))</f>
        <v>45688</v>
      </c>
      <c r="AK6" s="12" t="str">
        <f>IF(DAY(JanSun1)=1,IF(AND(YEAR(JanSun1+28)=CalendarYear,MONTH(JanSun1+28)=1),JanSun1+28,""),IF(AND(YEAR(JanSun1+35)=CalendarYear,MONTH(JanSun1+35)=1),JanSun1+35,""))</f>
        <v/>
      </c>
      <c r="AL6" s="12" t="str">
        <f>IF(DAY(JanSun1)=1,IF(AND(YEAR(JanSun1+29)=CalendarYear,MONTH(JanSun1+29)=1),JanSun1+29,""),IF(AND(YEAR(JanSun1+36)=CalendarYear,MONTH(JanSun1+36)=1),JanSun1+36,""))</f>
        <v/>
      </c>
      <c r="AM6" s="13" t="str">
        <f>IF(DAY(JanSun1)=1,IF(AND(YEAR(JanSun1+30)=CalendarYear,MONTH(JanSun1+30)=1),JanSun1+30,""),IF(AND(YEAR(JanSun1+37)=CalendarYear,MONTH(JanSun1+37)=1),JanSun1+37,""))</f>
        <v/>
      </c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4"/>
      <c r="IR6" s="64"/>
      <c r="IS6" s="64"/>
      <c r="IT6" s="64"/>
      <c r="IU6" s="64"/>
      <c r="IV6" s="64"/>
      <c r="IW6" s="64"/>
      <c r="IX6" s="64"/>
      <c r="IY6" s="64"/>
      <c r="IZ6" s="64"/>
      <c r="JA6" s="64"/>
      <c r="JB6" s="64"/>
      <c r="JC6" s="64"/>
      <c r="JD6" s="64"/>
      <c r="JE6" s="64"/>
      <c r="JF6" s="64"/>
      <c r="JG6" s="64"/>
      <c r="JH6" s="64"/>
      <c r="JI6" s="64"/>
      <c r="JJ6" s="64"/>
      <c r="JK6" s="64"/>
      <c r="JL6" s="64"/>
      <c r="JM6" s="64"/>
      <c r="JN6" s="64"/>
    </row>
    <row r="7" spans="2:274" s="10" customFormat="1" ht="19" hidden="1" customHeight="1" x14ac:dyDescent="0.4">
      <c r="B7" s="136"/>
      <c r="C7" s="11" t="s">
        <v>0</v>
      </c>
      <c r="D7" s="11" t="s">
        <v>1</v>
      </c>
      <c r="E7" s="11" t="s">
        <v>2</v>
      </c>
      <c r="F7" s="11" t="s">
        <v>3</v>
      </c>
      <c r="G7" s="11" t="s">
        <v>4</v>
      </c>
      <c r="H7" s="11" t="s">
        <v>5</v>
      </c>
      <c r="I7" s="11" t="s">
        <v>6</v>
      </c>
      <c r="J7" s="11" t="s">
        <v>0</v>
      </c>
      <c r="K7" s="11" t="s">
        <v>1</v>
      </c>
      <c r="L7" s="11" t="s">
        <v>2</v>
      </c>
      <c r="M7" s="11" t="s">
        <v>3</v>
      </c>
      <c r="N7" s="11" t="s">
        <v>4</v>
      </c>
      <c r="O7" s="11" t="s">
        <v>5</v>
      </c>
      <c r="P7" s="11" t="s">
        <v>6</v>
      </c>
      <c r="Q7" s="11" t="s">
        <v>0</v>
      </c>
      <c r="R7" s="11" t="s">
        <v>1</v>
      </c>
      <c r="S7" s="11" t="s">
        <v>2</v>
      </c>
      <c r="T7" s="11" t="s">
        <v>3</v>
      </c>
      <c r="U7" s="11" t="s">
        <v>4</v>
      </c>
      <c r="V7" s="11" t="s">
        <v>5</v>
      </c>
      <c r="W7" s="11" t="s">
        <v>6</v>
      </c>
      <c r="X7" s="11" t="s">
        <v>0</v>
      </c>
      <c r="Y7" s="19" t="s">
        <v>1</v>
      </c>
      <c r="Z7" s="19" t="s">
        <v>2</v>
      </c>
      <c r="AA7" s="19" t="s">
        <v>3</v>
      </c>
      <c r="AB7" s="19" t="s">
        <v>4</v>
      </c>
      <c r="AC7" s="19" t="s">
        <v>5</v>
      </c>
      <c r="AD7" s="11" t="s">
        <v>6</v>
      </c>
      <c r="AE7" s="11" t="s">
        <v>0</v>
      </c>
      <c r="AF7" s="11" t="s">
        <v>1</v>
      </c>
      <c r="AG7" s="11" t="s">
        <v>2</v>
      </c>
      <c r="AH7" s="11" t="s">
        <v>3</v>
      </c>
      <c r="AI7" s="11" t="s">
        <v>4</v>
      </c>
      <c r="AJ7" s="11" t="s">
        <v>5</v>
      </c>
      <c r="AK7" s="11" t="s">
        <v>6</v>
      </c>
      <c r="AL7" s="11" t="s">
        <v>0</v>
      </c>
      <c r="AM7" s="14" t="s">
        <v>1</v>
      </c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  <c r="IM7" s="64"/>
      <c r="IN7" s="64"/>
      <c r="IO7" s="64"/>
      <c r="IP7" s="64"/>
      <c r="IQ7" s="64"/>
      <c r="IR7" s="64"/>
      <c r="IS7" s="64"/>
      <c r="IT7" s="64"/>
      <c r="IU7" s="64"/>
      <c r="IV7" s="64"/>
      <c r="IW7" s="64"/>
      <c r="IX7" s="64"/>
      <c r="IY7" s="64"/>
      <c r="IZ7" s="64"/>
      <c r="JA7" s="64"/>
      <c r="JB7" s="64"/>
      <c r="JC7" s="64"/>
      <c r="JD7" s="64"/>
      <c r="JE7" s="64"/>
      <c r="JF7" s="64"/>
      <c r="JG7" s="64"/>
      <c r="JH7" s="64"/>
      <c r="JI7" s="64"/>
      <c r="JJ7" s="64"/>
      <c r="JK7" s="64"/>
      <c r="JL7" s="64"/>
      <c r="JM7" s="64"/>
      <c r="JN7" s="64"/>
    </row>
    <row r="8" spans="2:274" ht="18" hidden="1" customHeight="1" thickBot="1" x14ac:dyDescent="0.45">
      <c r="B8" s="35" t="s">
        <v>29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9"/>
      <c r="Y8" s="137" t="s">
        <v>8</v>
      </c>
      <c r="Z8" s="137"/>
      <c r="AA8" s="137"/>
      <c r="AB8" s="137"/>
      <c r="AC8" s="137"/>
      <c r="AD8" s="30"/>
      <c r="AE8" s="27"/>
      <c r="AF8" s="27"/>
      <c r="AG8" s="27"/>
      <c r="AH8" s="27"/>
      <c r="AI8" s="27"/>
      <c r="AJ8" s="27"/>
      <c r="AK8" s="27"/>
      <c r="AL8" s="27"/>
      <c r="AM8" s="27"/>
    </row>
    <row r="9" spans="2:274" ht="18" hidden="1" customHeight="1" thickTop="1" thickBot="1" x14ac:dyDescent="0.45">
      <c r="B9" s="45" t="s">
        <v>28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7"/>
    </row>
    <row r="10" spans="2:274" ht="19" hidden="1" customHeight="1" thickTop="1" x14ac:dyDescent="0.4">
      <c r="B10" s="8" t="s">
        <v>25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24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2:274" ht="19" hidden="1" customHeight="1" x14ac:dyDescent="0.4">
      <c r="B11" s="9" t="s">
        <v>27</v>
      </c>
      <c r="C11" s="16"/>
      <c r="D11" s="16"/>
      <c r="E11" s="16"/>
      <c r="F11" s="16"/>
      <c r="G11" s="24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</row>
    <row r="12" spans="2:274" ht="12" hidden="1" customHeight="1" x14ac:dyDescent="0.4"/>
    <row r="13" spans="2:274" s="7" customFormat="1" ht="19" hidden="1" customHeight="1" x14ac:dyDescent="0.4">
      <c r="B13" s="135">
        <f>DATE(CalendarYear,2,1)</f>
        <v>45689</v>
      </c>
      <c r="C13" s="12" t="str">
        <f>IF(DAY(FebSun1)=1,"",IF(AND(YEAR(FebSun1+1)=CalendarYear,MONTH(FebSun1+1)=2),FebSun1+1,""))</f>
        <v/>
      </c>
      <c r="D13" s="12" t="str">
        <f>IF(DAY(FebSun1)=1,"",IF(AND(YEAR(FebSun1+2)=CalendarYear,MONTH(FebSun1+2)=2),FebSun1+2,""))</f>
        <v/>
      </c>
      <c r="E13" s="12" t="str">
        <f>IF(DAY(FebSun1)=1,"",IF(AND(YEAR(FebSun1+3)=CalendarYear,MONTH(FebSun1+3)=2),FebSun1+3,""))</f>
        <v/>
      </c>
      <c r="F13" s="12" t="str">
        <f>IF(DAY(FebSun1)=1,"",IF(AND(YEAR(FebSun1+4)=CalendarYear,MONTH(FebSun1+4)=2),FebSun1+4,""))</f>
        <v/>
      </c>
      <c r="G13" s="12" t="str">
        <f>IF(DAY(FebSun1)=1,"",IF(AND(YEAR(FebSun1+5)=CalendarYear,MONTH(FebSun1+5)=2),FebSun1+5,""))</f>
        <v/>
      </c>
      <c r="H13" s="12" t="str">
        <f>IF(DAY(FebSun1)=1,"",IF(AND(YEAR(FebSun1+6)=CalendarYear,MONTH(FebSun1+6)=2),FebSun1+6,""))</f>
        <v/>
      </c>
      <c r="I13" s="12">
        <f>IF(DAY(FebSun1)=1,IF(AND(YEAR(FebSun1)=CalendarYear,MONTH(FebSun1)=2),FebSun1,""),IF(AND(YEAR(FebSun1+7)=CalendarYear,MONTH(FebSun1+7)=2),FebSun1+7,""))</f>
        <v>45689</v>
      </c>
      <c r="J13" s="12">
        <f>IF(DAY(FebSun1)=1,IF(AND(YEAR(FebSun1+1)=CalendarYear,MONTH(FebSun1+1)=2),FebSun1+1,""),IF(AND(YEAR(FebSun1+8)=CalendarYear,MONTH(FebSun1+8)=2),FebSun1+8,""))</f>
        <v>45690</v>
      </c>
      <c r="K13" s="12">
        <f>IF(DAY(FebSun1)=1,IF(AND(YEAR(FebSun1+2)=CalendarYear,MONTH(FebSun1+2)=2),FebSun1+2,""),IF(AND(YEAR(FebSun1+9)=CalendarYear,MONTH(FebSun1+9)=2),FebSun1+9,""))</f>
        <v>45691</v>
      </c>
      <c r="L13" s="12">
        <f>IF(DAY(FebSun1)=1,IF(AND(YEAR(FebSun1+3)=CalendarYear,MONTH(FebSun1+3)=2),FebSun1+3,""),IF(AND(YEAR(FebSun1+10)=CalendarYear,MONTH(FebSun1+10)=2),FebSun1+10,""))</f>
        <v>45692</v>
      </c>
      <c r="M13" s="12">
        <f>IF(DAY(FebSun1)=1,IF(AND(YEAR(FebSun1+4)=CalendarYear,MONTH(FebSun1+4)=2),FebSun1+4,""),IF(AND(YEAR(FebSun1+11)=CalendarYear,MONTH(FebSun1+11)=2),FebSun1+11,""))</f>
        <v>45693</v>
      </c>
      <c r="N13" s="12">
        <f>IF(DAY(FebSun1)=1,IF(AND(YEAR(FebSun1+5)=CalendarYear,MONTH(FebSun1+5)=2),FebSun1+5,""),IF(AND(YEAR(FebSun1+12)=CalendarYear,MONTH(FebSun1+12)=2),FebSun1+12,""))</f>
        <v>45694</v>
      </c>
      <c r="O13" s="12">
        <f>IF(DAY(FebSun1)=1,IF(AND(YEAR(FebSun1+6)=CalendarYear,MONTH(FebSun1+6)=2),FebSun1+6,""),IF(AND(YEAR(FebSun1+13)=CalendarYear,MONTH(FebSun1+13)=2),FebSun1+13,""))</f>
        <v>45695</v>
      </c>
      <c r="P13" s="12">
        <f>IF(DAY(FebSun1)=1,IF(AND(YEAR(FebSun1+7)=CalendarYear,MONTH(FebSun1+7)=2),FebSun1+7,""),IF(AND(YEAR(FebSun1+14)=CalendarYear,MONTH(FebSun1+14)=2),FebSun1+14,""))</f>
        <v>45696</v>
      </c>
      <c r="Q13" s="12">
        <f>IF(DAY(FebSun1)=1,IF(AND(YEAR(FebSun1+8)=CalendarYear,MONTH(FebSun1+8)=2),FebSun1+8,""),IF(AND(YEAR(FebSun1+15)=CalendarYear,MONTH(FebSun1+15)=2),FebSun1+15,""))</f>
        <v>45697</v>
      </c>
      <c r="R13" s="12">
        <f>IF(DAY(FebSun1)=1,IF(AND(YEAR(FebSun1+9)=CalendarYear,MONTH(FebSun1+9)=2),FebSun1+9,""),IF(AND(YEAR(FebSun1+16)=CalendarYear,MONTH(FebSun1+16)=2),FebSun1+16,""))</f>
        <v>45698</v>
      </c>
      <c r="S13" s="12">
        <f>IF(DAY(FebSun1)=1,IF(AND(YEAR(FebSun1+10)=CalendarYear,MONTH(FebSun1+10)=2),FebSun1+10,""),IF(AND(YEAR(FebSun1+17)=CalendarYear,MONTH(FebSun1+17)=2),FebSun1+17,""))</f>
        <v>45699</v>
      </c>
      <c r="T13" s="12">
        <f>IF(DAY(FebSun1)=1,IF(AND(YEAR(FebSun1+11)=CalendarYear,MONTH(FebSun1+11)=2),FebSun1+11,""),IF(AND(YEAR(FebSun1+18)=CalendarYear,MONTH(FebSun1+18)=2),FebSun1+18,""))</f>
        <v>45700</v>
      </c>
      <c r="U13" s="12">
        <f>IF(DAY(FebSun1)=1,IF(AND(YEAR(FebSun1+12)=CalendarYear,MONTH(FebSun1+12)=2),FebSun1+12,""),IF(AND(YEAR(FebSun1+19)=CalendarYear,MONTH(FebSun1+19)=2),FebSun1+19,""))</f>
        <v>45701</v>
      </c>
      <c r="V13" s="12">
        <f>IF(DAY(FebSun1)=1,IF(AND(YEAR(FebSun1+13)=CalendarYear,MONTH(FebSun1+13)=2),FebSun1+13,""),IF(AND(YEAR(FebSun1+20)=CalendarYear,MONTH(FebSun1+20)=2),FebSun1+20,""))</f>
        <v>45702</v>
      </c>
      <c r="W13" s="12">
        <f>IF(DAY(FebSun1)=1,IF(AND(YEAR(FebSun1+14)=CalendarYear,MONTH(FebSun1+14)=2),FebSun1+14,""),IF(AND(YEAR(FebSun1+21)=CalendarYear,MONTH(FebSun1+21)=2),FebSun1+21,""))</f>
        <v>45703</v>
      </c>
      <c r="X13" s="12">
        <f>IF(DAY(FebSun1)=1,IF(AND(YEAR(FebSun1+15)=CalendarYear,MONTH(FebSun1+15)=2),FebSun1+15,""),IF(AND(YEAR(FebSun1+22)=CalendarYear,MONTH(FebSun1+22)=2),FebSun1+22,""))</f>
        <v>45704</v>
      </c>
      <c r="Y13" s="12">
        <f>IF(DAY(FebSun1)=1,IF(AND(YEAR(FebSun1+16)=CalendarYear,MONTH(FebSun1+16)=2),FebSun1+16,""),IF(AND(YEAR(FebSun1+23)=CalendarYear,MONTH(FebSun1+23)=2),FebSun1+23,""))</f>
        <v>45705</v>
      </c>
      <c r="Z13" s="12">
        <f>IF(DAY(FebSun1)=1,IF(AND(YEAR(FebSun1+17)=CalendarYear,MONTH(FebSun1+17)=2),FebSun1+17,""),IF(AND(YEAR(FebSun1+24)=CalendarYear,MONTH(FebSun1+24)=2),FebSun1+24,""))</f>
        <v>45706</v>
      </c>
      <c r="AA13" s="12">
        <f>IF(DAY(FebSun1)=1,IF(AND(YEAR(FebSun1+18)=CalendarYear,MONTH(FebSun1+18)=2),FebSun1+18,""),IF(AND(YEAR(FebSun1+25)=CalendarYear,MONTH(FebSun1+25)=2),FebSun1+25,""))</f>
        <v>45707</v>
      </c>
      <c r="AB13" s="12">
        <f>IF(DAY(FebSun1)=1,IF(AND(YEAR(FebSun1+19)=CalendarYear,MONTH(FebSun1+19)=2),FebSun1+19,""),IF(AND(YEAR(FebSun1+26)=CalendarYear,MONTH(FebSun1+26)=2),FebSun1+26,""))</f>
        <v>45708</v>
      </c>
      <c r="AC13" s="12">
        <f>IF(DAY(FebSun1)=1,IF(AND(YEAR(FebSun1+20)=CalendarYear,MONTH(FebSun1+20)=2),FebSun1+20,""),IF(AND(YEAR(FebSun1+27)=CalendarYear,MONTH(FebSun1+27)=2),FebSun1+27,""))</f>
        <v>45709</v>
      </c>
      <c r="AD13" s="12">
        <f>IF(DAY(FebSun1)=1,IF(AND(YEAR(FebSun1+21)=CalendarYear,MONTH(FebSun1+21)=2),FebSun1+21,""),IF(AND(YEAR(FebSun1+28)=CalendarYear,MONTH(FebSun1+28)=2),FebSun1+28,""))</f>
        <v>45710</v>
      </c>
      <c r="AE13" s="12">
        <f>IF(DAY(FebSun1)=1,IF(AND(YEAR(FebSun1+22)=CalendarYear,MONTH(FebSun1+22)=2),FebSun1+22,""),IF(AND(YEAR(FebSun1+29)=CalendarYear,MONTH(FebSun1+29)=2),FebSun1+29,""))</f>
        <v>45711</v>
      </c>
      <c r="AF13" s="12">
        <f>IF(DAY(FebSun1)=1,IF(AND(YEAR(FebSun1+23)=CalendarYear,MONTH(FebSun1+23)=2),FebSun1+23,""),IF(AND(YEAR(FebSun1+30)=CalendarYear,MONTH(FebSun1+30)=2),FebSun1+30,""))</f>
        <v>45712</v>
      </c>
      <c r="AG13" s="12">
        <f>IF(DAY(FebSun1)=1,IF(AND(YEAR(FebSun1+24)=CalendarYear,MONTH(FebSun1+24)=2),FebSun1+24,""),IF(AND(YEAR(FebSun1+31)=CalendarYear,MONTH(FebSun1+31)=2),FebSun1+31,""))</f>
        <v>45713</v>
      </c>
      <c r="AH13" s="12">
        <f>IF(DAY(FebSun1)=1,IF(AND(YEAR(FebSun1+25)=CalendarYear,MONTH(FebSun1+25)=2),FebSun1+25,""),IF(AND(YEAR(FebSun1+32)=CalendarYear,MONTH(FebSun1+32)=2),FebSun1+32,""))</f>
        <v>45714</v>
      </c>
      <c r="AI13" s="12">
        <f>IF(DAY(FebSun1)=1,IF(AND(YEAR(FebSun1+26)=CalendarYear,MONTH(FebSun1+26)=2),FebSun1+26,""),IF(AND(YEAR(FebSun1+33)=CalendarYear,MONTH(FebSun1+33)=2),FebSun1+33,""))</f>
        <v>45715</v>
      </c>
      <c r="AJ13" s="12">
        <f>IF(DAY(FebSun1)=1,IF(AND(YEAR(FebSun1+27)=CalendarYear,MONTH(FebSun1+27)=2),FebSun1+27,""),IF(AND(YEAR(FebSun1+34)=CalendarYear,MONTH(FebSun1+34)=2),FebSun1+34,""))</f>
        <v>45716</v>
      </c>
      <c r="AK13" s="12" t="str">
        <f>IF(DAY(FebSun1)=1,IF(AND(YEAR(FebSun1+28)=CalendarYear,MONTH(FebSun1+28)=2),FebSun1+28,""),IF(AND(YEAR(FebSun1+35)=CalendarYear,MONTH(FebSun1+35)=2),FebSun1+35,""))</f>
        <v/>
      </c>
      <c r="AL13" s="12" t="str">
        <f>IF(DAY(FebSun1)=1,IF(AND(YEAR(FebSun1+29)=CalendarYear,MONTH(FebSun1+29)=2),FebSun1+29,""),IF(AND(YEAR(FebSun1+36)=CalendarYear,MONTH(FebSun1+36)=2),FebSun1+36,""))</f>
        <v/>
      </c>
      <c r="AM13" s="13" t="str">
        <f>IF(DAY(FebSun1)=1,IF(AND(YEAR(FebSun1+30)=CalendarYear,MONTH(FebSun1+30)=2),FebSun1+30,""),IF(AND(YEAR(FebSun1+37)=CalendarYear,MONTH(FebSun1+37)=2),FebSun1+37,""))</f>
        <v/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</row>
    <row r="14" spans="2:274" s="7" customFormat="1" ht="19" hidden="1" customHeight="1" thickBot="1" x14ac:dyDescent="0.45">
      <c r="B14" s="136"/>
      <c r="C14" s="11" t="s">
        <v>0</v>
      </c>
      <c r="D14" s="11" t="s">
        <v>1</v>
      </c>
      <c r="E14" s="11" t="s">
        <v>2</v>
      </c>
      <c r="F14" s="19" t="s">
        <v>3</v>
      </c>
      <c r="G14" s="19" t="s">
        <v>4</v>
      </c>
      <c r="H14" s="19" t="s">
        <v>5</v>
      </c>
      <c r="I14" s="11" t="s">
        <v>6</v>
      </c>
      <c r="J14" s="11" t="s">
        <v>0</v>
      </c>
      <c r="K14" s="11" t="s">
        <v>1</v>
      </c>
      <c r="L14" s="11" t="s">
        <v>2</v>
      </c>
      <c r="M14" s="11" t="s">
        <v>3</v>
      </c>
      <c r="N14" s="11" t="s">
        <v>4</v>
      </c>
      <c r="O14" s="11" t="s">
        <v>5</v>
      </c>
      <c r="P14" s="11" t="s">
        <v>6</v>
      </c>
      <c r="Q14" s="11" t="s">
        <v>0</v>
      </c>
      <c r="R14" s="11" t="s">
        <v>1</v>
      </c>
      <c r="S14" s="11" t="s">
        <v>2</v>
      </c>
      <c r="T14" s="11" t="s">
        <v>3</v>
      </c>
      <c r="U14" s="11" t="s">
        <v>4</v>
      </c>
      <c r="V14" s="11" t="s">
        <v>5</v>
      </c>
      <c r="W14" s="11" t="s">
        <v>6</v>
      </c>
      <c r="X14" s="11" t="s">
        <v>0</v>
      </c>
      <c r="Y14" s="11" t="s">
        <v>1</v>
      </c>
      <c r="Z14" s="11" t="s">
        <v>2</v>
      </c>
      <c r="AA14" s="11" t="s">
        <v>3</v>
      </c>
      <c r="AB14" s="11" t="s">
        <v>4</v>
      </c>
      <c r="AC14" s="11" t="s">
        <v>5</v>
      </c>
      <c r="AD14" s="11" t="s">
        <v>6</v>
      </c>
      <c r="AE14" s="11" t="s">
        <v>0</v>
      </c>
      <c r="AF14" s="11" t="s">
        <v>1</v>
      </c>
      <c r="AG14" s="11" t="s">
        <v>2</v>
      </c>
      <c r="AH14" s="11" t="s">
        <v>3</v>
      </c>
      <c r="AI14" s="11" t="s">
        <v>4</v>
      </c>
      <c r="AJ14" s="11" t="s">
        <v>5</v>
      </c>
      <c r="AK14" s="11" t="s">
        <v>6</v>
      </c>
      <c r="AL14" s="11" t="s">
        <v>0</v>
      </c>
      <c r="AM14" s="14" t="s">
        <v>1</v>
      </c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65"/>
      <c r="DB14" s="65"/>
      <c r="DC14" s="65"/>
      <c r="DD14" s="65"/>
      <c r="DE14" s="65"/>
      <c r="DF14" s="65"/>
      <c r="DG14" s="65"/>
      <c r="DH14" s="65"/>
      <c r="DI14" s="65"/>
      <c r="DJ14" s="65"/>
      <c r="DK14" s="65"/>
      <c r="DL14" s="65"/>
      <c r="DM14" s="65"/>
      <c r="DN14" s="65"/>
      <c r="DO14" s="65"/>
      <c r="DP14" s="65"/>
      <c r="DQ14" s="65"/>
      <c r="DR14" s="65"/>
      <c r="DS14" s="65"/>
      <c r="DT14" s="65"/>
      <c r="DU14" s="65"/>
      <c r="DV14" s="65"/>
      <c r="DW14" s="65"/>
      <c r="DX14" s="65"/>
      <c r="DY14" s="65"/>
      <c r="DZ14" s="65"/>
      <c r="EA14" s="65"/>
      <c r="EB14" s="65"/>
      <c r="EC14" s="65"/>
      <c r="ED14" s="65"/>
      <c r="EE14" s="65"/>
      <c r="EF14" s="65"/>
      <c r="EG14" s="65"/>
      <c r="EH14" s="65"/>
      <c r="EI14" s="65"/>
      <c r="EJ14" s="65"/>
      <c r="EK14" s="65"/>
      <c r="EL14" s="65"/>
      <c r="EM14" s="65"/>
      <c r="EN14" s="65"/>
      <c r="EO14" s="65"/>
      <c r="EP14" s="65"/>
      <c r="EQ14" s="65"/>
      <c r="ER14" s="65"/>
      <c r="ES14" s="65"/>
      <c r="ET14" s="65"/>
      <c r="EU14" s="65"/>
      <c r="EV14" s="65"/>
      <c r="EW14" s="65"/>
      <c r="EX14" s="65"/>
      <c r="EY14" s="65"/>
      <c r="EZ14" s="65"/>
      <c r="FA14" s="65"/>
      <c r="FB14" s="65"/>
      <c r="FC14" s="65"/>
      <c r="FD14" s="65"/>
      <c r="FE14" s="65"/>
      <c r="FF14" s="65"/>
      <c r="FG14" s="65"/>
      <c r="FH14" s="65"/>
      <c r="FI14" s="65"/>
      <c r="FJ14" s="65"/>
      <c r="FK14" s="65"/>
      <c r="FL14" s="65"/>
      <c r="FM14" s="65"/>
      <c r="FN14" s="65"/>
      <c r="FO14" s="65"/>
      <c r="FP14" s="65"/>
      <c r="FQ14" s="65"/>
      <c r="FR14" s="65"/>
      <c r="FS14" s="65"/>
      <c r="FT14" s="65"/>
      <c r="FU14" s="65"/>
      <c r="FV14" s="65"/>
      <c r="FW14" s="65"/>
      <c r="FX14" s="65"/>
      <c r="FY14" s="65"/>
      <c r="FZ14" s="65"/>
      <c r="GA14" s="65"/>
      <c r="GB14" s="65"/>
      <c r="GC14" s="65"/>
      <c r="GD14" s="65"/>
      <c r="GE14" s="65"/>
      <c r="GF14" s="65"/>
      <c r="GG14" s="65"/>
      <c r="GH14" s="65"/>
      <c r="GI14" s="65"/>
      <c r="GJ14" s="65"/>
      <c r="GK14" s="65"/>
      <c r="GL14" s="65"/>
      <c r="GM14" s="65"/>
      <c r="GN14" s="65"/>
      <c r="GO14" s="65"/>
      <c r="GP14" s="65"/>
      <c r="GQ14" s="65"/>
      <c r="GR14" s="65"/>
      <c r="GS14" s="65"/>
      <c r="GT14" s="65"/>
      <c r="GU14" s="65"/>
      <c r="GV14" s="65"/>
      <c r="GW14" s="65"/>
      <c r="GX14" s="65"/>
      <c r="GY14" s="65"/>
      <c r="GZ14" s="65"/>
      <c r="HA14" s="65"/>
      <c r="HB14" s="65"/>
      <c r="HC14" s="65"/>
      <c r="HD14" s="65"/>
      <c r="HE14" s="65"/>
      <c r="HF14" s="65"/>
      <c r="HG14" s="65"/>
      <c r="HH14" s="65"/>
      <c r="HI14" s="65"/>
      <c r="HJ14" s="65"/>
      <c r="HK14" s="65"/>
      <c r="HL14" s="65"/>
      <c r="HM14" s="65"/>
      <c r="HN14" s="65"/>
      <c r="HO14" s="65"/>
      <c r="HP14" s="65"/>
      <c r="HQ14" s="65"/>
      <c r="HR14" s="65"/>
      <c r="HS14" s="65"/>
      <c r="HT14" s="65"/>
      <c r="HU14" s="65"/>
      <c r="HV14" s="65"/>
      <c r="HW14" s="65"/>
      <c r="HX14" s="65"/>
      <c r="HY14" s="65"/>
      <c r="HZ14" s="65"/>
      <c r="IA14" s="65"/>
      <c r="IB14" s="65"/>
      <c r="IC14" s="65"/>
      <c r="ID14" s="65"/>
      <c r="IE14" s="65"/>
      <c r="IF14" s="65"/>
      <c r="IG14" s="65"/>
      <c r="IH14" s="65"/>
      <c r="II14" s="65"/>
      <c r="IJ14" s="65"/>
      <c r="IK14" s="65"/>
      <c r="IL14" s="65"/>
      <c r="IM14" s="65"/>
      <c r="IN14" s="65"/>
      <c r="IO14" s="65"/>
      <c r="IP14" s="65"/>
      <c r="IQ14" s="65"/>
      <c r="IR14" s="65"/>
      <c r="IS14" s="65"/>
      <c r="IT14" s="65"/>
      <c r="IU14" s="65"/>
      <c r="IV14" s="65"/>
      <c r="IW14" s="65"/>
      <c r="IX14" s="65"/>
      <c r="IY14" s="65"/>
      <c r="IZ14" s="65"/>
      <c r="JA14" s="65"/>
      <c r="JB14" s="65"/>
      <c r="JC14" s="65"/>
      <c r="JD14" s="65"/>
      <c r="JE14" s="65"/>
      <c r="JF14" s="65"/>
      <c r="JG14" s="65"/>
      <c r="JH14" s="65"/>
      <c r="JI14" s="65"/>
      <c r="JJ14" s="65"/>
      <c r="JK14" s="65"/>
      <c r="JL14" s="65"/>
      <c r="JM14" s="65"/>
      <c r="JN14" s="65"/>
    </row>
    <row r="15" spans="2:274" ht="19" hidden="1" customHeight="1" thickBot="1" x14ac:dyDescent="0.45">
      <c r="B15" s="8" t="s">
        <v>29</v>
      </c>
      <c r="C15" s="15"/>
      <c r="D15" s="15"/>
      <c r="E15" s="17"/>
      <c r="F15" s="138" t="s">
        <v>24</v>
      </c>
      <c r="G15" s="139"/>
      <c r="H15" s="140"/>
      <c r="I15" s="18"/>
      <c r="J15" s="15"/>
      <c r="K15" s="15"/>
      <c r="L15" s="59"/>
      <c r="M15" s="55" t="s">
        <v>9</v>
      </c>
      <c r="N15" s="56"/>
      <c r="O15" s="59"/>
      <c r="P15" s="20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2:274" ht="19" hidden="1" customHeight="1" thickTop="1" thickBot="1" x14ac:dyDescent="0.45">
      <c r="B16" s="46" t="s">
        <v>34</v>
      </c>
      <c r="C16" s="36"/>
      <c r="D16" s="36"/>
      <c r="E16" s="36"/>
      <c r="F16" s="36"/>
      <c r="G16" s="36"/>
      <c r="H16" s="36"/>
      <c r="I16" s="36"/>
      <c r="J16" s="36"/>
      <c r="K16" s="57"/>
      <c r="L16" s="58" t="s">
        <v>36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7"/>
    </row>
    <row r="17" spans="2:274" ht="19" hidden="1" customHeight="1" thickTop="1" x14ac:dyDescent="0.4">
      <c r="B17" s="9" t="s">
        <v>25</v>
      </c>
      <c r="C17" s="16"/>
      <c r="D17" s="16"/>
      <c r="E17" s="16"/>
      <c r="F17" s="15"/>
      <c r="G17" s="15"/>
      <c r="H17" s="15"/>
      <c r="I17" s="16"/>
      <c r="J17" s="16"/>
      <c r="K17" s="16"/>
      <c r="L17" s="16"/>
      <c r="M17" s="24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</row>
    <row r="18" spans="2:274" ht="19" hidden="1" customHeight="1" x14ac:dyDescent="0.4">
      <c r="B18" s="9" t="s">
        <v>27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</row>
    <row r="19" spans="2:274" ht="12" hidden="1" customHeight="1" x14ac:dyDescent="0.4"/>
    <row r="20" spans="2:274" s="10" customFormat="1" ht="19" hidden="1" customHeight="1" x14ac:dyDescent="0.4">
      <c r="B20" s="135">
        <f>DATE(CalendarYear,3,1)</f>
        <v>45717</v>
      </c>
      <c r="C20" s="12" t="str">
        <f>IF(DAY(MarSun1)=1,"",IF(AND(YEAR(MarSun1+1)=CalendarYear,MONTH(MarSun1+1)=3),MarSun1+1,""))</f>
        <v/>
      </c>
      <c r="D20" s="12" t="str">
        <f>IF(DAY(MarSun1)=1,"",IF(AND(YEAR(MarSun1+2)=CalendarYear,MONTH(MarSun1+2)=3),MarSun1+2,""))</f>
        <v/>
      </c>
      <c r="E20" s="12" t="str">
        <f>IF(DAY(MarSun1)=1,"",IF(AND(YEAR(MarSun1+3)=CalendarYear,MONTH(MarSun1+3)=3),MarSun1+3,""))</f>
        <v/>
      </c>
      <c r="F20" s="12" t="str">
        <f>IF(DAY(MarSun1)=1,"",IF(AND(YEAR(MarSun1+4)=CalendarYear,MONTH(MarSun1+4)=3),MarSun1+4,""))</f>
        <v/>
      </c>
      <c r="G20" s="12" t="str">
        <f>IF(DAY(MarSun1)=1,"",IF(AND(YEAR(MarSun1+5)=CalendarYear,MONTH(MarSun1+5)=3),MarSun1+5,""))</f>
        <v/>
      </c>
      <c r="H20" s="12" t="str">
        <f>IF(DAY(MarSun1)=1,"",IF(AND(YEAR(MarSun1+6)=CalendarYear,MONTH(MarSun1+6)=3),MarSun1+6,""))</f>
        <v/>
      </c>
      <c r="I20" s="12">
        <f>IF(DAY(MarSun1)=1,IF(AND(YEAR(MarSun1)=CalendarYear,MONTH(MarSun1)=3),MarSun1,""),IF(AND(YEAR(MarSun1+7)=CalendarYear,MONTH(MarSun1+7)=3),MarSun1+7,""))</f>
        <v>45717</v>
      </c>
      <c r="J20" s="12">
        <f>IF(DAY(MarSun1)=1,IF(AND(YEAR(MarSun1+1)=CalendarYear,MONTH(MarSun1+1)=3),MarSun1+1,""),IF(AND(YEAR(MarSun1+8)=CalendarYear,MONTH(MarSun1+8)=3),MarSun1+8,""))</f>
        <v>45718</v>
      </c>
      <c r="K20" s="12">
        <f>IF(DAY(MarSun1)=1,IF(AND(YEAR(MarSun1+2)=CalendarYear,MONTH(MarSun1+2)=3),MarSun1+2,""),IF(AND(YEAR(MarSun1+9)=CalendarYear,MONTH(MarSun1+9)=3),MarSun1+9,""))</f>
        <v>45719</v>
      </c>
      <c r="L20" s="12">
        <f>IF(DAY(MarSun1)=1,IF(AND(YEAR(MarSun1+3)=CalendarYear,MONTH(MarSun1+3)=3),MarSun1+3,""),IF(AND(YEAR(MarSun1+10)=CalendarYear,MONTH(MarSun1+10)=3),MarSun1+10,""))</f>
        <v>45720</v>
      </c>
      <c r="M20" s="12">
        <f>IF(DAY(MarSun1)=1,IF(AND(YEAR(MarSun1+4)=CalendarYear,MONTH(MarSun1+4)=3),MarSun1+4,""),IF(AND(YEAR(MarSun1+11)=CalendarYear,MONTH(MarSun1+11)=3),MarSun1+11,""))</f>
        <v>45721</v>
      </c>
      <c r="N20" s="12">
        <f>IF(DAY(MarSun1)=1,IF(AND(YEAR(MarSun1+5)=CalendarYear,MONTH(MarSun1+5)=3),MarSun1+5,""),IF(AND(YEAR(MarSun1+12)=CalendarYear,MONTH(MarSun1+12)=3),MarSun1+12,""))</f>
        <v>45722</v>
      </c>
      <c r="O20" s="12">
        <f>IF(DAY(MarSun1)=1,IF(AND(YEAR(MarSun1+6)=CalendarYear,MONTH(MarSun1+6)=3),MarSun1+6,""),IF(AND(YEAR(MarSun1+13)=CalendarYear,MONTH(MarSun1+13)=3),MarSun1+13,""))</f>
        <v>45723</v>
      </c>
      <c r="P20" s="12">
        <f>IF(DAY(MarSun1)=1,IF(AND(YEAR(MarSun1+7)=CalendarYear,MONTH(MarSun1+7)=3),MarSun1+7,""),IF(AND(YEAR(MarSun1+14)=CalendarYear,MONTH(MarSun1+14)=3),MarSun1+14,""))</f>
        <v>45724</v>
      </c>
      <c r="Q20" s="12">
        <f>IF(DAY(MarSun1)=1,IF(AND(YEAR(MarSun1+8)=CalendarYear,MONTH(MarSun1+8)=3),MarSun1+8,""),IF(AND(YEAR(MarSun1+15)=CalendarYear,MONTH(MarSun1+15)=3),MarSun1+15,""))</f>
        <v>45725</v>
      </c>
      <c r="R20" s="12">
        <f>IF(DAY(MarSun1)=1,IF(AND(YEAR(MarSun1+9)=CalendarYear,MONTH(MarSun1+9)=3),MarSun1+9,""),IF(AND(YEAR(MarSun1+16)=CalendarYear,MONTH(MarSun1+16)=3),MarSun1+16,""))</f>
        <v>45726</v>
      </c>
      <c r="S20" s="12">
        <f>IF(DAY(MarSun1)=1,IF(AND(YEAR(MarSun1+10)=CalendarYear,MONTH(MarSun1+10)=3),MarSun1+10,""),IF(AND(YEAR(MarSun1+17)=CalendarYear,MONTH(MarSun1+17)=3),MarSun1+17,""))</f>
        <v>45727</v>
      </c>
      <c r="T20" s="12">
        <f>IF(DAY(MarSun1)=1,IF(AND(YEAR(MarSun1+11)=CalendarYear,MONTH(MarSun1+11)=3),MarSun1+11,""),IF(AND(YEAR(MarSun1+18)=CalendarYear,MONTH(MarSun1+18)=3),MarSun1+18,""))</f>
        <v>45728</v>
      </c>
      <c r="U20" s="12">
        <f>IF(DAY(MarSun1)=1,IF(AND(YEAR(MarSun1+12)=CalendarYear,MONTH(MarSun1+12)=3),MarSun1+12,""),IF(AND(YEAR(MarSun1+19)=CalendarYear,MONTH(MarSun1+19)=3),MarSun1+19,""))</f>
        <v>45729</v>
      </c>
      <c r="V20" s="12">
        <f>IF(DAY(MarSun1)=1,IF(AND(YEAR(MarSun1+13)=CalendarYear,MONTH(MarSun1+13)=3),MarSun1+13,""),IF(AND(YEAR(MarSun1+20)=CalendarYear,MONTH(MarSun1+20)=3),MarSun1+20,""))</f>
        <v>45730</v>
      </c>
      <c r="W20" s="12">
        <f>IF(DAY(MarSun1)=1,IF(AND(YEAR(MarSun1+14)=CalendarYear,MONTH(MarSun1+14)=3),MarSun1+14,""),IF(AND(YEAR(MarSun1+21)=CalendarYear,MONTH(MarSun1+21)=3),MarSun1+21,""))</f>
        <v>45731</v>
      </c>
      <c r="X20" s="12">
        <f>IF(DAY(MarSun1)=1,IF(AND(YEAR(MarSun1+15)=CalendarYear,MONTH(MarSun1+15)=3),MarSun1+15,""),IF(AND(YEAR(MarSun1+22)=CalendarYear,MONTH(MarSun1+22)=3),MarSun1+22,""))</f>
        <v>45732</v>
      </c>
      <c r="Y20" s="12">
        <f>IF(DAY(MarSun1)=1,IF(AND(YEAR(MarSun1+16)=CalendarYear,MONTH(MarSun1+16)=3),MarSun1+16,""),IF(AND(YEAR(MarSun1+23)=CalendarYear,MONTH(MarSun1+23)=3),MarSun1+23,""))</f>
        <v>45733</v>
      </c>
      <c r="Z20" s="12">
        <f>IF(DAY(MarSun1)=1,IF(AND(YEAR(MarSun1+17)=CalendarYear,MONTH(MarSun1+17)=3),MarSun1+17,""),IF(AND(YEAR(MarSun1+24)=CalendarYear,MONTH(MarSun1+24)=3),MarSun1+24,""))</f>
        <v>45734</v>
      </c>
      <c r="AA20" s="12">
        <f>IF(DAY(MarSun1)=1,IF(AND(YEAR(MarSun1+18)=CalendarYear,MONTH(MarSun1+18)=3),MarSun1+18,""),IF(AND(YEAR(MarSun1+25)=CalendarYear,MONTH(MarSun1+25)=3),MarSun1+25,""))</f>
        <v>45735</v>
      </c>
      <c r="AB20" s="12">
        <f>IF(DAY(MarSun1)=1,IF(AND(YEAR(MarSun1+19)=CalendarYear,MONTH(MarSun1+19)=3),MarSun1+19,""),IF(AND(YEAR(MarSun1+26)=CalendarYear,MONTH(MarSun1+26)=3),MarSun1+26,""))</f>
        <v>45736</v>
      </c>
      <c r="AC20" s="12">
        <f>IF(DAY(MarSun1)=1,IF(AND(YEAR(MarSun1+20)=CalendarYear,MONTH(MarSun1+20)=3),MarSun1+20,""),IF(AND(YEAR(MarSun1+27)=CalendarYear,MONTH(MarSun1+27)=3),MarSun1+27,""))</f>
        <v>45737</v>
      </c>
      <c r="AD20" s="12">
        <f>IF(DAY(MarSun1)=1,IF(AND(YEAR(MarSun1+21)=CalendarYear,MONTH(MarSun1+21)=3),MarSun1+21,""),IF(AND(YEAR(MarSun1+28)=CalendarYear,MONTH(MarSun1+28)=3),MarSun1+28,""))</f>
        <v>45738</v>
      </c>
      <c r="AE20" s="12">
        <f>IF(DAY(MarSun1)=1,IF(AND(YEAR(MarSun1+22)=CalendarYear,MONTH(MarSun1+22)=3),MarSun1+22,""),IF(AND(YEAR(MarSun1+29)=CalendarYear,MONTH(MarSun1+29)=3),MarSun1+29,""))</f>
        <v>45739</v>
      </c>
      <c r="AF20" s="12">
        <f>IF(DAY(MarSun1)=1,IF(AND(YEAR(MarSun1+23)=CalendarYear,MONTH(MarSun1+23)=3),MarSun1+23,""),IF(AND(YEAR(MarSun1+30)=CalendarYear,MONTH(MarSun1+30)=3),MarSun1+30,""))</f>
        <v>45740</v>
      </c>
      <c r="AG20" s="12">
        <f>IF(DAY(MarSun1)=1,IF(AND(YEAR(MarSun1+24)=CalendarYear,MONTH(MarSun1+24)=3),MarSun1+24,""),IF(AND(YEAR(MarSun1+31)=CalendarYear,MONTH(MarSun1+31)=3),MarSun1+31,""))</f>
        <v>45741</v>
      </c>
      <c r="AH20" s="12">
        <f>IF(DAY(MarSun1)=1,IF(AND(YEAR(MarSun1+25)=CalendarYear,MONTH(MarSun1+25)=3),MarSun1+25,""),IF(AND(YEAR(MarSun1+32)=CalendarYear,MONTH(MarSun1+32)=3),MarSun1+32,""))</f>
        <v>45742</v>
      </c>
      <c r="AI20" s="12">
        <f>IF(DAY(MarSun1)=1,IF(AND(YEAR(MarSun1+26)=CalendarYear,MONTH(MarSun1+26)=3),MarSun1+26,""),IF(AND(YEAR(MarSun1+33)=CalendarYear,MONTH(MarSun1+33)=3),MarSun1+33,""))</f>
        <v>45743</v>
      </c>
      <c r="AJ20" s="12">
        <f>IF(DAY(MarSun1)=1,IF(AND(YEAR(MarSun1+27)=CalendarYear,MONTH(MarSun1+27)=3),MarSun1+27,""),IF(AND(YEAR(MarSun1+34)=CalendarYear,MONTH(MarSun1+34)=3),MarSun1+34,""))</f>
        <v>45744</v>
      </c>
      <c r="AK20" s="12">
        <f>IF(DAY(MarSun1)=1,IF(AND(YEAR(MarSun1+28)=CalendarYear,MONTH(MarSun1+28)=3),MarSun1+28,""),IF(AND(YEAR(MarSun1+35)=CalendarYear,MONTH(MarSun1+35)=3),MarSun1+35,""))</f>
        <v>45745</v>
      </c>
      <c r="AL20" s="12">
        <f>IF(DAY(MarSun1)=1,IF(AND(YEAR(MarSun1+29)=CalendarYear,MONTH(MarSun1+29)=3),MarSun1+29,""),IF(AND(YEAR(MarSun1+36)=CalendarYear,MONTH(MarSun1+36)=3),MarSun1+36,""))</f>
        <v>45746</v>
      </c>
      <c r="AM20" s="13">
        <f>IF(DAY(MarSun1)=1,IF(AND(YEAR(MarSun1+30)=CalendarYear,MONTH(MarSun1+30)=3),MarSun1+30,""),IF(AND(YEAR(MarSun1+37)=CalendarYear,MONTH(MarSun1+37)=3),MarSun1+37,""))</f>
        <v>45747</v>
      </c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</row>
    <row r="21" spans="2:274" s="10" customFormat="1" ht="19" hidden="1" customHeight="1" x14ac:dyDescent="0.4">
      <c r="B21" s="136"/>
      <c r="C21" s="11" t="s">
        <v>0</v>
      </c>
      <c r="D21" s="11" t="s">
        <v>1</v>
      </c>
      <c r="E21" s="11" t="s">
        <v>2</v>
      </c>
      <c r="F21" s="11" t="s">
        <v>3</v>
      </c>
      <c r="G21" s="11" t="s">
        <v>4</v>
      </c>
      <c r="H21" s="19" t="s">
        <v>5</v>
      </c>
      <c r="I21" s="19" t="s">
        <v>6</v>
      </c>
      <c r="J21" s="19" t="s">
        <v>0</v>
      </c>
      <c r="K21" s="11" t="s">
        <v>1</v>
      </c>
      <c r="L21" s="11" t="s">
        <v>2</v>
      </c>
      <c r="M21" s="11" t="s">
        <v>3</v>
      </c>
      <c r="N21" s="11" t="s">
        <v>4</v>
      </c>
      <c r="O21" s="11" t="s">
        <v>5</v>
      </c>
      <c r="P21" s="11" t="s">
        <v>6</v>
      </c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4</v>
      </c>
      <c r="V21" s="11" t="s">
        <v>5</v>
      </c>
      <c r="W21" s="11" t="s">
        <v>6</v>
      </c>
      <c r="X21" s="11" t="s">
        <v>0</v>
      </c>
      <c r="Y21" s="11" t="s">
        <v>1</v>
      </c>
      <c r="Z21" s="11" t="s">
        <v>2</v>
      </c>
      <c r="AA21" s="11" t="s">
        <v>3</v>
      </c>
      <c r="AB21" s="11" t="s">
        <v>4</v>
      </c>
      <c r="AC21" s="11" t="s">
        <v>5</v>
      </c>
      <c r="AD21" s="11" t="s">
        <v>6</v>
      </c>
      <c r="AE21" s="11" t="s">
        <v>0</v>
      </c>
      <c r="AF21" s="11" t="s">
        <v>1</v>
      </c>
      <c r="AG21" s="11" t="s">
        <v>2</v>
      </c>
      <c r="AH21" s="11" t="s">
        <v>3</v>
      </c>
      <c r="AI21" s="11" t="s">
        <v>4</v>
      </c>
      <c r="AJ21" s="11" t="s">
        <v>5</v>
      </c>
      <c r="AK21" s="11" t="s">
        <v>6</v>
      </c>
      <c r="AL21" s="11" t="s">
        <v>0</v>
      </c>
      <c r="AM21" s="14" t="s">
        <v>1</v>
      </c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</row>
    <row r="22" spans="2:274" ht="19" hidden="1" customHeight="1" thickBot="1" x14ac:dyDescent="0.45">
      <c r="B22" s="35" t="s">
        <v>29</v>
      </c>
      <c r="C22" s="27"/>
      <c r="D22" s="27"/>
      <c r="E22" s="27"/>
      <c r="F22" s="27"/>
      <c r="G22" s="27"/>
      <c r="H22" s="27"/>
      <c r="I22" s="27"/>
      <c r="J22" s="27"/>
      <c r="K22" s="51" t="s">
        <v>10</v>
      </c>
      <c r="L22" s="114" t="s">
        <v>11</v>
      </c>
      <c r="M22" s="115" t="e">
        <f t="shared" ref="M22:U22" si="0">IF(OR(NOT(ISNUMBER(M20)),M20&lt;Job1_StartDate),"",IF(MID(Job1_Pattern,MOD(M20-Job1_StartDate,LEN(Job1_Pattern))+1,1)=Job1_Shift1_Code,1,IF(MID(Job1_Pattern,MOD(M20-Job1_StartDate,LEN(Job1_Pattern))+1,1)=Job1_Shift2_Code,2,IF(MID(Job1_Pattern,MOD(M20-Job1_StartDate,LEN(Job1_Pattern))+1,1)=Job1_Shift3_Code,3,""))))</f>
        <v>#REF!</v>
      </c>
      <c r="N22" s="115" t="e">
        <f t="shared" si="0"/>
        <v>#REF!</v>
      </c>
      <c r="O22" s="116" t="e">
        <f t="shared" si="0"/>
        <v>#REF!</v>
      </c>
      <c r="P22" s="48"/>
      <c r="Q22" s="48"/>
      <c r="R22" s="117" t="s">
        <v>12</v>
      </c>
      <c r="S22" s="118" t="e">
        <f t="shared" si="0"/>
        <v>#REF!</v>
      </c>
      <c r="T22" s="118" t="e">
        <f t="shared" si="0"/>
        <v>#REF!</v>
      </c>
      <c r="U22" s="119" t="e">
        <f t="shared" si="0"/>
        <v>#REF!</v>
      </c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</row>
    <row r="23" spans="2:274" ht="19" hidden="1" customHeight="1" thickTop="1" thickBot="1" x14ac:dyDescent="0.45">
      <c r="B23" s="46" t="s">
        <v>34</v>
      </c>
      <c r="C23" s="36"/>
      <c r="D23" s="141" t="s">
        <v>30</v>
      </c>
      <c r="E23" s="142"/>
      <c r="F23" s="142"/>
      <c r="G23" s="142"/>
      <c r="H23" s="143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7"/>
    </row>
    <row r="24" spans="2:274" ht="19" hidden="1" customHeight="1" thickTop="1" thickBot="1" x14ac:dyDescent="0.45">
      <c r="B24" s="8" t="s">
        <v>25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7"/>
      <c r="V24" s="43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2:274" ht="19" hidden="1" customHeight="1" x14ac:dyDescent="0.4">
      <c r="B25" s="9" t="s">
        <v>27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</row>
    <row r="26" spans="2:274" ht="12" hidden="1" customHeight="1" x14ac:dyDescent="0.4"/>
    <row r="27" spans="2:274" s="10" customFormat="1" ht="19" hidden="1" customHeight="1" x14ac:dyDescent="0.4">
      <c r="B27" s="135">
        <f>DATE(CalendarYear,4,1)</f>
        <v>45748</v>
      </c>
      <c r="C27" s="12" t="str">
        <f>IF(DAY(AprSun1)=1,"",IF(AND(YEAR(AprSun1+1)=CalendarYear,MONTH(AprSun1+1)=4),AprSun1+1,""))</f>
        <v/>
      </c>
      <c r="D27" s="12" t="str">
        <f>IF(DAY(AprSun1)=1,"",IF(AND(YEAR(AprSun1+2)=CalendarYear,MONTH(AprSun1+2)=4),AprSun1+2,""))</f>
        <v/>
      </c>
      <c r="E27" s="12">
        <f>IF(DAY(AprSun1)=1,"",IF(AND(YEAR(AprSun1+3)=CalendarYear,MONTH(AprSun1+3)=4),AprSun1+3,""))</f>
        <v>45748</v>
      </c>
      <c r="F27" s="12">
        <f>IF(DAY(AprSun1)=1,"",IF(AND(YEAR(AprSun1+4)=CalendarYear,MONTH(AprSun1+4)=4),AprSun1+4,""))</f>
        <v>45749</v>
      </c>
      <c r="G27" s="12">
        <f>IF(DAY(AprSun1)=1,"",IF(AND(YEAR(AprSun1+5)=CalendarYear,MONTH(AprSun1+5)=4),AprSun1+5,""))</f>
        <v>45750</v>
      </c>
      <c r="H27" s="12">
        <f>IF(DAY(AprSun1)=1,"",IF(AND(YEAR(AprSun1+6)=CalendarYear,MONTH(AprSun1+6)=4),AprSun1+6,""))</f>
        <v>45751</v>
      </c>
      <c r="I27" s="12">
        <f>IF(DAY(AprSun1)=1,IF(AND(YEAR(AprSun1)=CalendarYear,MONTH(AprSun1)=4),AprSun1,""),IF(AND(YEAR(AprSun1+7)=CalendarYear,MONTH(AprSun1+7)=4),AprSun1+7,""))</f>
        <v>45752</v>
      </c>
      <c r="J27" s="12">
        <f>IF(DAY(AprSun1)=1,IF(AND(YEAR(AprSun1+1)=CalendarYear,MONTH(AprSun1+1)=4),AprSun1+1,""),IF(AND(YEAR(AprSun1+8)=CalendarYear,MONTH(AprSun1+8)=4),AprSun1+8,""))</f>
        <v>45753</v>
      </c>
      <c r="K27" s="12">
        <f>IF(DAY(AprSun1)=1,IF(AND(YEAR(AprSun1+2)=CalendarYear,MONTH(AprSun1+2)=4),AprSun1+2,""),IF(AND(YEAR(AprSun1+9)=CalendarYear,MONTH(AprSun1+9)=4),AprSun1+9,""))</f>
        <v>45754</v>
      </c>
      <c r="L27" s="12">
        <f>IF(DAY(AprSun1)=1,IF(AND(YEAR(AprSun1+3)=CalendarYear,MONTH(AprSun1+3)=4),AprSun1+3,""),IF(AND(YEAR(AprSun1+10)=CalendarYear,MONTH(AprSun1+10)=4),AprSun1+10,""))</f>
        <v>45755</v>
      </c>
      <c r="M27" s="12">
        <f>IF(DAY(AprSun1)=1,IF(AND(YEAR(AprSun1+4)=CalendarYear,MONTH(AprSun1+4)=4),AprSun1+4,""),IF(AND(YEAR(AprSun1+11)=CalendarYear,MONTH(AprSun1+11)=4),AprSun1+11,""))</f>
        <v>45756</v>
      </c>
      <c r="N27" s="12">
        <f>IF(DAY(AprSun1)=1,IF(AND(YEAR(AprSun1+5)=CalendarYear,MONTH(AprSun1+5)=4),AprSun1+5,""),IF(AND(YEAR(AprSun1+12)=CalendarYear,MONTH(AprSun1+12)=4),AprSun1+12,""))</f>
        <v>45757</v>
      </c>
      <c r="O27" s="12">
        <f>IF(DAY(AprSun1)=1,IF(AND(YEAR(AprSun1+6)=CalendarYear,MONTH(AprSun1+6)=4),AprSun1+6,""),IF(AND(YEAR(AprSun1+13)=CalendarYear,MONTH(AprSun1+13)=4),AprSun1+13,""))</f>
        <v>45758</v>
      </c>
      <c r="P27" s="12">
        <f>IF(DAY(AprSun1)=1,IF(AND(YEAR(AprSun1+7)=CalendarYear,MONTH(AprSun1+7)=4),AprSun1+7,""),IF(AND(YEAR(AprSun1+14)=CalendarYear,MONTH(AprSun1+14)=4),AprSun1+14,""))</f>
        <v>45759</v>
      </c>
      <c r="Q27" s="12">
        <f>IF(DAY(AprSun1)=1,IF(AND(YEAR(AprSun1+8)=CalendarYear,MONTH(AprSun1+8)=4),AprSun1+8,""),IF(AND(YEAR(AprSun1+15)=CalendarYear,MONTH(AprSun1+15)=4),AprSun1+15,""))</f>
        <v>45760</v>
      </c>
      <c r="R27" s="12">
        <f>IF(DAY(AprSun1)=1,IF(AND(YEAR(AprSun1+9)=CalendarYear,MONTH(AprSun1+9)=4),AprSun1+9,""),IF(AND(YEAR(AprSun1+16)=CalendarYear,MONTH(AprSun1+16)=4),AprSun1+16,""))</f>
        <v>45761</v>
      </c>
      <c r="S27" s="12">
        <f>IF(DAY(AprSun1)=1,IF(AND(YEAR(AprSun1+10)=CalendarYear,MONTH(AprSun1+10)=4),AprSun1+10,""),IF(AND(YEAR(AprSun1+17)=CalendarYear,MONTH(AprSun1+17)=4),AprSun1+17,""))</f>
        <v>45762</v>
      </c>
      <c r="T27" s="12">
        <f>IF(DAY(AprSun1)=1,IF(AND(YEAR(AprSun1+11)=CalendarYear,MONTH(AprSun1+11)=4),AprSun1+11,""),IF(AND(YEAR(AprSun1+18)=CalendarYear,MONTH(AprSun1+18)=4),AprSun1+18,""))</f>
        <v>45763</v>
      </c>
      <c r="U27" s="12">
        <f>IF(DAY(AprSun1)=1,IF(AND(YEAR(AprSun1+12)=CalendarYear,MONTH(AprSun1+12)=4),AprSun1+12,""),IF(AND(YEAR(AprSun1+19)=CalendarYear,MONTH(AprSun1+19)=4),AprSun1+19,""))</f>
        <v>45764</v>
      </c>
      <c r="V27" s="12">
        <f>IF(DAY(AprSun1)=1,IF(AND(YEAR(AprSun1+13)=CalendarYear,MONTH(AprSun1+13)=4),AprSun1+13,""),IF(AND(YEAR(AprSun1+20)=CalendarYear,MONTH(AprSun1+20)=4),AprSun1+20,""))</f>
        <v>45765</v>
      </c>
      <c r="W27" s="12">
        <f>IF(DAY(AprSun1)=1,IF(AND(YEAR(AprSun1+14)=CalendarYear,MONTH(AprSun1+14)=4),AprSun1+14,""),IF(AND(YEAR(AprSun1+21)=CalendarYear,MONTH(AprSun1+21)=4),AprSun1+21,""))</f>
        <v>45766</v>
      </c>
      <c r="X27" s="12">
        <f>IF(DAY(AprSun1)=1,IF(AND(YEAR(AprSun1+15)=CalendarYear,MONTH(AprSun1+15)=4),AprSun1+15,""),IF(AND(YEAR(AprSun1+22)=CalendarYear,MONTH(AprSun1+22)=4),AprSun1+22,""))</f>
        <v>45767</v>
      </c>
      <c r="Y27" s="12">
        <f>IF(DAY(AprSun1)=1,IF(AND(YEAR(AprSun1+16)=CalendarYear,MONTH(AprSun1+16)=4),AprSun1+16,""),IF(AND(YEAR(AprSun1+23)=CalendarYear,MONTH(AprSun1+23)=4),AprSun1+23,""))</f>
        <v>45768</v>
      </c>
      <c r="Z27" s="12">
        <f>IF(DAY(AprSun1)=1,IF(AND(YEAR(AprSun1+17)=CalendarYear,MONTH(AprSun1+17)=4),AprSun1+17,""),IF(AND(YEAR(AprSun1+24)=CalendarYear,MONTH(AprSun1+24)=4),AprSun1+24,""))</f>
        <v>45769</v>
      </c>
      <c r="AA27" s="12">
        <f>IF(DAY(AprSun1)=1,IF(AND(YEAR(AprSun1+18)=CalendarYear,MONTH(AprSun1+18)=4),AprSun1+18,""),IF(AND(YEAR(AprSun1+25)=CalendarYear,MONTH(AprSun1+25)=4),AprSun1+25,""))</f>
        <v>45770</v>
      </c>
      <c r="AB27" s="12">
        <f>IF(DAY(AprSun1)=1,IF(AND(YEAR(AprSun1+19)=CalendarYear,MONTH(AprSun1+19)=4),AprSun1+19,""),IF(AND(YEAR(AprSun1+26)=CalendarYear,MONTH(AprSun1+26)=4),AprSun1+26,""))</f>
        <v>45771</v>
      </c>
      <c r="AC27" s="12">
        <f>IF(DAY(AprSun1)=1,IF(AND(YEAR(AprSun1+20)=CalendarYear,MONTH(AprSun1+20)=4),AprSun1+20,""),IF(AND(YEAR(AprSun1+27)=CalendarYear,MONTH(AprSun1+27)=4),AprSun1+27,""))</f>
        <v>45772</v>
      </c>
      <c r="AD27" s="12">
        <f>IF(DAY(AprSun1)=1,IF(AND(YEAR(AprSun1+21)=CalendarYear,MONTH(AprSun1+21)=4),AprSun1+21,""),IF(AND(YEAR(AprSun1+28)=CalendarYear,MONTH(AprSun1+28)=4),AprSun1+28,""))</f>
        <v>45773</v>
      </c>
      <c r="AE27" s="12">
        <f>IF(DAY(AprSun1)=1,IF(AND(YEAR(AprSun1+22)=CalendarYear,MONTH(AprSun1+22)=4),AprSun1+22,""),IF(AND(YEAR(AprSun1+29)=CalendarYear,MONTH(AprSun1+29)=4),AprSun1+29,""))</f>
        <v>45774</v>
      </c>
      <c r="AF27" s="12">
        <f>IF(DAY(AprSun1)=1,IF(AND(YEAR(AprSun1+23)=CalendarYear,MONTH(AprSun1+23)=4),AprSun1+23,""),IF(AND(YEAR(AprSun1+30)=CalendarYear,MONTH(AprSun1+30)=4),AprSun1+30,""))</f>
        <v>45775</v>
      </c>
      <c r="AG27" s="12">
        <f>IF(DAY(AprSun1)=1,IF(AND(YEAR(AprSun1+24)=CalendarYear,MONTH(AprSun1+24)=4),AprSun1+24,""),IF(AND(YEAR(AprSun1+31)=CalendarYear,MONTH(AprSun1+31)=4),AprSun1+31,""))</f>
        <v>45776</v>
      </c>
      <c r="AH27" s="12">
        <f>IF(DAY(AprSun1)=1,IF(AND(YEAR(AprSun1+25)=CalendarYear,MONTH(AprSun1+25)=4),AprSun1+25,""),IF(AND(YEAR(AprSun1+32)=CalendarYear,MONTH(AprSun1+32)=4),AprSun1+32,""))</f>
        <v>45777</v>
      </c>
      <c r="AI27" s="12" t="str">
        <f>IF(DAY(AprSun1)=1,IF(AND(YEAR(AprSun1+26)=CalendarYear,MONTH(AprSun1+26)=4),AprSun1+26,""),IF(AND(YEAR(AprSun1+33)=CalendarYear,MONTH(AprSun1+33)=4),AprSun1+33,""))</f>
        <v/>
      </c>
      <c r="AJ27" s="12" t="str">
        <f>IF(DAY(AprSun1)=1,IF(AND(YEAR(AprSun1+27)=CalendarYear,MONTH(AprSun1+27)=4),AprSun1+27,""),IF(AND(YEAR(AprSun1+34)=CalendarYear,MONTH(AprSun1+34)=4),AprSun1+34,""))</f>
        <v/>
      </c>
      <c r="AK27" s="12" t="str">
        <f>IF(DAY(AprSun1)=1,IF(AND(YEAR(AprSun1+28)=CalendarYear,MONTH(AprSun1+28)=4),AprSun1+28,""),IF(AND(YEAR(AprSun1+35)=CalendarYear,MONTH(AprSun1+35)=4),AprSun1+35,""))</f>
        <v/>
      </c>
      <c r="AL27" s="12" t="str">
        <f>IF(DAY(AprSun1)=1,IF(AND(YEAR(AprSun1+29)=CalendarYear,MONTH(AprSun1+29)=4),AprSun1+29,""),IF(AND(YEAR(AprSun1+36)=CalendarYear,MONTH(AprSun1+36)=4),AprSun1+36,""))</f>
        <v/>
      </c>
      <c r="AM27" s="13" t="str">
        <f>IF(DAY(AprSun1)=1,IF(AND(YEAR(AprSun1+30)=CalendarYear,MONTH(AprSun1+30)=4),AprSun1+30,""),IF(AND(YEAR(AprSun1+37)=CalendarYear,MONTH(AprSun1+37)=4),AprSun1+37,""))</f>
        <v/>
      </c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</row>
    <row r="28" spans="2:274" s="10" customFormat="1" ht="19" hidden="1" customHeight="1" x14ac:dyDescent="0.4">
      <c r="B28" s="136"/>
      <c r="C28" s="11" t="s">
        <v>0</v>
      </c>
      <c r="D28" s="11" t="s">
        <v>1</v>
      </c>
      <c r="E28" s="11" t="s">
        <v>2</v>
      </c>
      <c r="F28" s="11" t="s">
        <v>3</v>
      </c>
      <c r="G28" s="11" t="s">
        <v>4</v>
      </c>
      <c r="H28" s="11" t="s">
        <v>5</v>
      </c>
      <c r="I28" s="11" t="s">
        <v>6</v>
      </c>
      <c r="J28" s="11" t="s">
        <v>0</v>
      </c>
      <c r="K28" s="11" t="s">
        <v>1</v>
      </c>
      <c r="L28" s="11" t="s">
        <v>2</v>
      </c>
      <c r="M28" s="11" t="s">
        <v>3</v>
      </c>
      <c r="N28" s="11" t="s">
        <v>4</v>
      </c>
      <c r="O28" s="11" t="s">
        <v>5</v>
      </c>
      <c r="P28" s="11" t="s">
        <v>6</v>
      </c>
      <c r="Q28" s="11" t="s">
        <v>0</v>
      </c>
      <c r="R28" s="11" t="s">
        <v>1</v>
      </c>
      <c r="S28" s="11" t="s">
        <v>2</v>
      </c>
      <c r="T28" s="11" t="s">
        <v>3</v>
      </c>
      <c r="U28" s="11" t="s">
        <v>4</v>
      </c>
      <c r="V28" s="11" t="s">
        <v>5</v>
      </c>
      <c r="W28" s="11" t="s">
        <v>6</v>
      </c>
      <c r="X28" s="11" t="s">
        <v>0</v>
      </c>
      <c r="Y28" s="11" t="s">
        <v>1</v>
      </c>
      <c r="Z28" s="11" t="s">
        <v>2</v>
      </c>
      <c r="AA28" s="11" t="s">
        <v>3</v>
      </c>
      <c r="AB28" s="11" t="s">
        <v>4</v>
      </c>
      <c r="AC28" s="11" t="s">
        <v>5</v>
      </c>
      <c r="AD28" s="11" t="s">
        <v>6</v>
      </c>
      <c r="AE28" s="11" t="s">
        <v>0</v>
      </c>
      <c r="AF28" s="11" t="s">
        <v>1</v>
      </c>
      <c r="AG28" s="11" t="s">
        <v>2</v>
      </c>
      <c r="AH28" s="11" t="s">
        <v>3</v>
      </c>
      <c r="AI28" s="11" t="s">
        <v>4</v>
      </c>
      <c r="AJ28" s="11" t="s">
        <v>5</v>
      </c>
      <c r="AK28" s="11" t="s">
        <v>6</v>
      </c>
      <c r="AL28" s="11" t="s">
        <v>0</v>
      </c>
      <c r="AM28" s="14" t="s">
        <v>1</v>
      </c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</row>
    <row r="29" spans="2:274" ht="19" hidden="1" customHeight="1" thickBot="1" x14ac:dyDescent="0.45">
      <c r="B29" s="35" t="s">
        <v>29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132" t="s">
        <v>13</v>
      </c>
      <c r="S29" s="133" t="e">
        <f t="shared" ref="S29:U29" si="1">IF(OR(NOT(ISNUMBER(S27)),S27&lt;Job1_StartDate),"",IF(MID(Job1_Pattern,MOD(S27-Job1_StartDate,LEN(Job1_Pattern))+1,1)=Job1_Shift1_Code,1,IF(MID(Job1_Pattern,MOD(S27-Job1_StartDate,LEN(Job1_Pattern))+1,1)=Job1_Shift2_Code,2,IF(MID(Job1_Pattern,MOD(S27-Job1_StartDate,LEN(Job1_Pattern))+1,1)=Job1_Shift3_Code,3,""))))</f>
        <v>#REF!</v>
      </c>
      <c r="T29" s="133" t="e">
        <f t="shared" si="1"/>
        <v>#REF!</v>
      </c>
      <c r="U29" s="134" t="e">
        <f t="shared" si="1"/>
        <v>#REF!</v>
      </c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120" t="s">
        <v>14</v>
      </c>
      <c r="AG29" s="121" t="e">
        <f t="shared" ref="AG29:AI29" si="2">IF(OR(NOT(ISNUMBER(AG27)),AG27&lt;Job1_StartDate),"",IF(MID(Job1_Pattern,MOD(AG27-Job1_StartDate,LEN(Job1_Pattern))+1,1)=Job1_Shift1_Code,1,IF(MID(Job1_Pattern,MOD(AG27-Job1_StartDate,LEN(Job1_Pattern))+1,1)=Job1_Shift2_Code,2,IF(MID(Job1_Pattern,MOD(AG27-Job1_StartDate,LEN(Job1_Pattern))+1,1)=Job1_Shift3_Code,3,""))))</f>
        <v>#REF!</v>
      </c>
      <c r="AH29" s="121" t="e">
        <f t="shared" si="2"/>
        <v>#REF!</v>
      </c>
      <c r="AI29" s="122" t="e">
        <f t="shared" si="2"/>
        <v>#REF!</v>
      </c>
      <c r="AJ29" s="27"/>
      <c r="AK29" s="27"/>
      <c r="AL29" s="27"/>
      <c r="AM29" s="27"/>
    </row>
    <row r="30" spans="2:274" ht="19" hidden="1" customHeight="1" thickTop="1" thickBot="1" x14ac:dyDescent="0.45">
      <c r="B30" s="46" t="s">
        <v>34</v>
      </c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123" t="s">
        <v>31</v>
      </c>
      <c r="Z30" s="124"/>
      <c r="AA30" s="124"/>
      <c r="AB30" s="124"/>
      <c r="AC30" s="125"/>
      <c r="AD30" s="36"/>
      <c r="AE30" s="36"/>
      <c r="AF30" s="40"/>
      <c r="AG30" s="40"/>
      <c r="AH30" s="40"/>
      <c r="AI30" s="40"/>
      <c r="AJ30" s="41"/>
      <c r="AK30" s="36"/>
      <c r="AL30" s="36"/>
      <c r="AM30" s="37"/>
    </row>
    <row r="31" spans="2:274" ht="19" hidden="1" customHeight="1" thickTop="1" thickBot="1" x14ac:dyDescent="0.45">
      <c r="B31" s="8" t="s">
        <v>25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7"/>
      <c r="AH31" s="38"/>
      <c r="AI31" s="39"/>
      <c r="AJ31" s="18"/>
      <c r="AK31" s="15"/>
      <c r="AL31" s="15"/>
      <c r="AM31" s="15"/>
    </row>
    <row r="32" spans="2:274" ht="19" hidden="1" customHeight="1" x14ac:dyDescent="0.4">
      <c r="B32" s="9" t="s">
        <v>27</v>
      </c>
      <c r="C32" s="16"/>
      <c r="D32" s="16"/>
      <c r="E32" s="16"/>
      <c r="F32" s="16"/>
      <c r="G32" s="16"/>
      <c r="H32" s="24"/>
      <c r="I32" s="15"/>
      <c r="J32" s="15"/>
      <c r="K32" s="24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5"/>
      <c r="AI32" s="15"/>
      <c r="AJ32" s="16"/>
      <c r="AK32" s="16"/>
      <c r="AL32" s="16"/>
      <c r="AM32" s="16"/>
    </row>
    <row r="33" spans="2:274" ht="12" hidden="1" customHeight="1" x14ac:dyDescent="0.4"/>
    <row r="34" spans="2:274" s="10" customFormat="1" ht="19" hidden="1" customHeight="1" x14ac:dyDescent="0.4">
      <c r="B34" s="149">
        <f>DATE(CalendarYear,5,1)</f>
        <v>45778</v>
      </c>
      <c r="C34" s="12" t="str">
        <f>IF(DAY(MaySun1)=1,"",IF(AND(YEAR(MaySun1+1)=CalendarYear,MONTH(MaySun1+1)=5),MaySun1+1,""))</f>
        <v/>
      </c>
      <c r="D34" s="12" t="str">
        <f>IF(DAY(MaySun1)=1,"",IF(AND(YEAR(MaySun1+2)=CalendarYear,MONTH(MaySun1+2)=5),MaySun1+2,""))</f>
        <v/>
      </c>
      <c r="E34" s="12" t="str">
        <f>IF(DAY(MaySun1)=1,"",IF(AND(YEAR(MaySun1+3)=CalendarYear,MONTH(MaySun1+3)=5),MaySun1+3,""))</f>
        <v/>
      </c>
      <c r="F34" s="12" t="str">
        <f>IF(DAY(MaySun1)=1,"",IF(AND(YEAR(MaySun1+4)=CalendarYear,MONTH(MaySun1+4)=5),MaySun1+4,""))</f>
        <v/>
      </c>
      <c r="G34" s="12">
        <f>IF(DAY(MaySun1)=1,"",IF(AND(YEAR(MaySun1+5)=CalendarYear,MONTH(MaySun1+5)=5),MaySun1+5,""))</f>
        <v>45778</v>
      </c>
      <c r="H34" s="12">
        <f>IF(DAY(MaySun1)=1,"",IF(AND(YEAR(MaySun1+6)=CalendarYear,MONTH(MaySun1+6)=5),MaySun1+6,""))</f>
        <v>45779</v>
      </c>
      <c r="I34" s="12">
        <f>IF(DAY(MaySun1)=1,IF(AND(YEAR(MaySun1)=CalendarYear,MONTH(MaySun1)=5),MaySun1,""),IF(AND(YEAR(MaySun1+7)=CalendarYear,MONTH(MaySun1+7)=5),MaySun1+7,""))</f>
        <v>45780</v>
      </c>
      <c r="J34" s="12">
        <f>IF(DAY(MaySun1)=1,IF(AND(YEAR(MaySun1+1)=CalendarYear,MONTH(MaySun1+1)=5),MaySun1+1,""),IF(AND(YEAR(MaySun1+8)=CalendarYear,MONTH(MaySun1+8)=5),MaySun1+8,""))</f>
        <v>45781</v>
      </c>
      <c r="K34" s="12">
        <f>IF(DAY(MaySun1)=1,IF(AND(YEAR(MaySun1+2)=CalendarYear,MONTH(MaySun1+2)=5),MaySun1+2,""),IF(AND(YEAR(MaySun1+9)=CalendarYear,MONTH(MaySun1+9)=5),MaySun1+9,""))</f>
        <v>45782</v>
      </c>
      <c r="L34" s="12">
        <f>IF(DAY(MaySun1)=1,IF(AND(YEAR(MaySun1+3)=CalendarYear,MONTH(MaySun1+3)=5),MaySun1+3,""),IF(AND(YEAR(MaySun1+10)=CalendarYear,MONTH(MaySun1+10)=5),MaySun1+10,""))</f>
        <v>45783</v>
      </c>
      <c r="M34" s="12">
        <f>IF(DAY(MaySun1)=1,IF(AND(YEAR(MaySun1+4)=CalendarYear,MONTH(MaySun1+4)=5),MaySun1+4,""),IF(AND(YEAR(MaySun1+11)=CalendarYear,MONTH(MaySun1+11)=5),MaySun1+11,""))</f>
        <v>45784</v>
      </c>
      <c r="N34" s="12">
        <f>IF(DAY(MaySun1)=1,IF(AND(YEAR(MaySun1+5)=CalendarYear,MONTH(MaySun1+5)=5),MaySun1+5,""),IF(AND(YEAR(MaySun1+12)=CalendarYear,MONTH(MaySun1+12)=5),MaySun1+12,""))</f>
        <v>45785</v>
      </c>
      <c r="O34" s="12">
        <f>IF(DAY(MaySun1)=1,IF(AND(YEAR(MaySun1+6)=CalendarYear,MONTH(MaySun1+6)=5),MaySun1+6,""),IF(AND(YEAR(MaySun1+13)=CalendarYear,MONTH(MaySun1+13)=5),MaySun1+13,""))</f>
        <v>45786</v>
      </c>
      <c r="P34" s="12">
        <f>IF(DAY(MaySun1)=1,IF(AND(YEAR(MaySun1+7)=CalendarYear,MONTH(MaySun1+7)=5),MaySun1+7,""),IF(AND(YEAR(MaySun1+14)=CalendarYear,MONTH(MaySun1+14)=5),MaySun1+14,""))</f>
        <v>45787</v>
      </c>
      <c r="Q34" s="12">
        <f>IF(DAY(MaySun1)=1,IF(AND(YEAR(MaySun1+8)=CalendarYear,MONTH(MaySun1+8)=5),MaySun1+8,""),IF(AND(YEAR(MaySun1+15)=CalendarYear,MONTH(MaySun1+15)=5),MaySun1+15,""))</f>
        <v>45788</v>
      </c>
      <c r="R34" s="12">
        <f>IF(DAY(MaySun1)=1,IF(AND(YEAR(MaySun1+9)=CalendarYear,MONTH(MaySun1+9)=5),MaySun1+9,""),IF(AND(YEAR(MaySun1+16)=CalendarYear,MONTH(MaySun1+16)=5),MaySun1+16,""))</f>
        <v>45789</v>
      </c>
      <c r="S34" s="12">
        <f>IF(DAY(MaySun1)=1,IF(AND(YEAR(MaySun1+10)=CalendarYear,MONTH(MaySun1+10)=5),MaySun1+10,""),IF(AND(YEAR(MaySun1+17)=CalendarYear,MONTH(MaySun1+17)=5),MaySun1+17,""))</f>
        <v>45790</v>
      </c>
      <c r="T34" s="12">
        <f>IF(DAY(MaySun1)=1,IF(AND(YEAR(MaySun1+11)=CalendarYear,MONTH(MaySun1+11)=5),MaySun1+11,""),IF(AND(YEAR(MaySun1+18)=CalendarYear,MONTH(MaySun1+18)=5),MaySun1+18,""))</f>
        <v>45791</v>
      </c>
      <c r="U34" s="12">
        <f>IF(DAY(MaySun1)=1,IF(AND(YEAR(MaySun1+12)=CalendarYear,MONTH(MaySun1+12)=5),MaySun1+12,""),IF(AND(YEAR(MaySun1+19)=CalendarYear,MONTH(MaySun1+19)=5),MaySun1+19,""))</f>
        <v>45792</v>
      </c>
      <c r="V34" s="12">
        <f>IF(DAY(MaySun1)=1,IF(AND(YEAR(MaySun1+13)=CalendarYear,MONTH(MaySun1+13)=5),MaySun1+13,""),IF(AND(YEAR(MaySun1+20)=CalendarYear,MONTH(MaySun1+20)=5),MaySun1+20,""))</f>
        <v>45793</v>
      </c>
      <c r="W34" s="12">
        <f>IF(DAY(MaySun1)=1,IF(AND(YEAR(MaySun1+14)=CalendarYear,MONTH(MaySun1+14)=5),MaySun1+14,""),IF(AND(YEAR(MaySun1+21)=CalendarYear,MONTH(MaySun1+21)=5),MaySun1+21,""))</f>
        <v>45794</v>
      </c>
      <c r="X34" s="12">
        <f>IF(DAY(MaySun1)=1,IF(AND(YEAR(MaySun1+15)=CalendarYear,MONTH(MaySun1+15)=5),MaySun1+15,""),IF(AND(YEAR(MaySun1+22)=CalendarYear,MONTH(MaySun1+22)=5),MaySun1+22,""))</f>
        <v>45795</v>
      </c>
      <c r="Y34" s="12">
        <f>IF(DAY(MaySun1)=1,IF(AND(YEAR(MaySun1+16)=CalendarYear,MONTH(MaySun1+16)=5),MaySun1+16,""),IF(AND(YEAR(MaySun1+23)=CalendarYear,MONTH(MaySun1+23)=5),MaySun1+23,""))</f>
        <v>45796</v>
      </c>
      <c r="Z34" s="12">
        <f>IF(DAY(MaySun1)=1,IF(AND(YEAR(MaySun1+17)=CalendarYear,MONTH(MaySun1+17)=5),MaySun1+17,""),IF(AND(YEAR(MaySun1+24)=CalendarYear,MONTH(MaySun1+24)=5),MaySun1+24,""))</f>
        <v>45797</v>
      </c>
      <c r="AA34" s="12">
        <f>IF(DAY(MaySun1)=1,IF(AND(YEAR(MaySun1+18)=CalendarYear,MONTH(MaySun1+18)=5),MaySun1+18,""),IF(AND(YEAR(MaySun1+25)=CalendarYear,MONTH(MaySun1+25)=5),MaySun1+25,""))</f>
        <v>45798</v>
      </c>
      <c r="AB34" s="12">
        <f>IF(DAY(MaySun1)=1,IF(AND(YEAR(MaySun1+19)=CalendarYear,MONTH(MaySun1+19)=5),MaySun1+19,""),IF(AND(YEAR(MaySun1+26)=CalendarYear,MONTH(MaySun1+26)=5),MaySun1+26,""))</f>
        <v>45799</v>
      </c>
      <c r="AC34" s="12">
        <f>IF(DAY(MaySun1)=1,IF(AND(YEAR(MaySun1+20)=CalendarYear,MONTH(MaySun1+20)=5),MaySun1+20,""),IF(AND(YEAR(MaySun1+27)=CalendarYear,MONTH(MaySun1+27)=5),MaySun1+27,""))</f>
        <v>45800</v>
      </c>
      <c r="AD34" s="12">
        <f>IF(DAY(MaySun1)=1,IF(AND(YEAR(MaySun1+21)=CalendarYear,MONTH(MaySun1+21)=5),MaySun1+21,""),IF(AND(YEAR(MaySun1+28)=CalendarYear,MONTH(MaySun1+28)=5),MaySun1+28,""))</f>
        <v>45801</v>
      </c>
      <c r="AE34" s="12">
        <f>IF(DAY(MaySun1)=1,IF(AND(YEAR(MaySun1+22)=CalendarYear,MONTH(MaySun1+22)=5),MaySun1+22,""),IF(AND(YEAR(MaySun1+29)=CalendarYear,MONTH(MaySun1+29)=5),MaySun1+29,""))</f>
        <v>45802</v>
      </c>
      <c r="AF34" s="12">
        <f>IF(DAY(MaySun1)=1,IF(AND(YEAR(MaySun1+23)=CalendarYear,MONTH(MaySun1+23)=5),MaySun1+23,""),IF(AND(YEAR(MaySun1+30)=CalendarYear,MONTH(MaySun1+30)=5),MaySun1+30,""))</f>
        <v>45803</v>
      </c>
      <c r="AG34" s="12">
        <f>IF(DAY(MaySun1)=1,IF(AND(YEAR(MaySun1+24)=CalendarYear,MONTH(MaySun1+24)=5),MaySun1+24,""),IF(AND(YEAR(MaySun1+31)=CalendarYear,MONTH(MaySun1+31)=5),MaySun1+31,""))</f>
        <v>45804</v>
      </c>
      <c r="AH34" s="12">
        <f>IF(DAY(MaySun1)=1,IF(AND(YEAR(MaySun1+25)=CalendarYear,MONTH(MaySun1+25)=5),MaySun1+25,""),IF(AND(YEAR(MaySun1+32)=CalendarYear,MONTH(MaySun1+32)=5),MaySun1+32,""))</f>
        <v>45805</v>
      </c>
      <c r="AI34" s="12">
        <f>IF(DAY(MaySun1)=1,IF(AND(YEAR(MaySun1+26)=CalendarYear,MONTH(MaySun1+26)=5),MaySun1+26,""),IF(AND(YEAR(MaySun1+33)=CalendarYear,MONTH(MaySun1+33)=5),MaySun1+33,""))</f>
        <v>45806</v>
      </c>
      <c r="AJ34" s="12">
        <f>IF(DAY(MaySun1)=1,IF(AND(YEAR(MaySun1+27)=CalendarYear,MONTH(MaySun1+27)=5),MaySun1+27,""),IF(AND(YEAR(MaySun1+34)=CalendarYear,MONTH(MaySun1+34)=5),MaySun1+34,""))</f>
        <v>45807</v>
      </c>
      <c r="AK34" s="12">
        <f>IF(DAY(MaySun1)=1,IF(AND(YEAR(MaySun1+28)=CalendarYear,MONTH(MaySun1+28)=5),MaySun1+28,""),IF(AND(YEAR(MaySun1+35)=CalendarYear,MONTH(MaySun1+35)=5),MaySun1+35,""))</f>
        <v>45808</v>
      </c>
      <c r="AL34" s="12" t="str">
        <f>IF(DAY(MaySun1)=1,IF(AND(YEAR(MaySun1+29)=CalendarYear,MONTH(MaySun1+29)=5),MaySun1+29,""),IF(AND(YEAR(MaySun1+36)=CalendarYear,MONTH(MaySun1+36)=5),MaySun1+36,""))</f>
        <v/>
      </c>
      <c r="AM34" s="13" t="str">
        <f>IF(DAY(MaySun1)=1,IF(AND(YEAR(MaySun1+30)=CalendarYear,MONTH(MaySun1+30)=5),MaySun1+30,""),IF(AND(YEAR(MaySun1+37)=CalendarYear,MONTH(MaySun1+37)=5),MaySun1+37,""))</f>
        <v/>
      </c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4"/>
      <c r="BU34" s="64"/>
      <c r="BV34" s="64"/>
      <c r="BW34" s="64"/>
      <c r="BX34" s="64"/>
      <c r="BY34" s="64"/>
      <c r="BZ34" s="64"/>
      <c r="CA34" s="64"/>
      <c r="CB34" s="64"/>
      <c r="CC34" s="64"/>
      <c r="CD34" s="64"/>
      <c r="CE34" s="64"/>
      <c r="CF34" s="64"/>
      <c r="CG34" s="64"/>
      <c r="CH34" s="64"/>
      <c r="CI34" s="64"/>
      <c r="CJ34" s="64"/>
      <c r="CK34" s="64"/>
      <c r="CL34" s="64"/>
      <c r="CM34" s="64"/>
      <c r="CN34" s="64"/>
      <c r="CO34" s="64"/>
      <c r="CP34" s="64"/>
      <c r="CQ34" s="64"/>
      <c r="CR34" s="64"/>
      <c r="CS34" s="64"/>
      <c r="CT34" s="64"/>
      <c r="CU34" s="64"/>
      <c r="CV34" s="64"/>
      <c r="CW34" s="64"/>
      <c r="CX34" s="64"/>
      <c r="CY34" s="64"/>
      <c r="CZ34" s="64"/>
      <c r="DA34" s="64"/>
      <c r="DB34" s="64"/>
      <c r="DC34" s="64"/>
      <c r="DD34" s="64"/>
      <c r="DE34" s="64"/>
      <c r="DF34" s="64"/>
      <c r="DG34" s="64"/>
      <c r="DH34" s="64"/>
      <c r="DI34" s="64"/>
      <c r="DJ34" s="64"/>
      <c r="DK34" s="64"/>
      <c r="DL34" s="64"/>
      <c r="DM34" s="64"/>
      <c r="DN34" s="64"/>
      <c r="DO34" s="64"/>
      <c r="DP34" s="64"/>
      <c r="DQ34" s="64"/>
      <c r="DR34" s="64"/>
      <c r="DS34" s="64"/>
      <c r="DT34" s="64"/>
      <c r="DU34" s="64"/>
      <c r="DV34" s="64"/>
      <c r="DW34" s="64"/>
      <c r="DX34" s="64"/>
      <c r="DY34" s="64"/>
      <c r="DZ34" s="64"/>
      <c r="EA34" s="64"/>
      <c r="EB34" s="64"/>
      <c r="EC34" s="64"/>
      <c r="ED34" s="64"/>
      <c r="EE34" s="64"/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4"/>
      <c r="ET34" s="64"/>
      <c r="EU34" s="64"/>
      <c r="EV34" s="64"/>
      <c r="EW34" s="64"/>
      <c r="EX34" s="64"/>
      <c r="EY34" s="64"/>
      <c r="EZ34" s="64"/>
      <c r="FA34" s="64"/>
      <c r="FB34" s="64"/>
      <c r="FC34" s="64"/>
      <c r="FD34" s="64"/>
      <c r="FE34" s="64"/>
      <c r="FF34" s="64"/>
      <c r="FG34" s="64"/>
      <c r="FH34" s="64"/>
      <c r="FI34" s="64"/>
      <c r="FJ34" s="64"/>
      <c r="FK34" s="64"/>
      <c r="FL34" s="64"/>
      <c r="FM34" s="64"/>
      <c r="FN34" s="64"/>
      <c r="FO34" s="64"/>
      <c r="FP34" s="64"/>
      <c r="FQ34" s="64"/>
      <c r="FR34" s="64"/>
      <c r="FS34" s="64"/>
      <c r="FT34" s="64"/>
      <c r="FU34" s="64"/>
      <c r="FV34" s="64"/>
      <c r="FW34" s="64"/>
      <c r="FX34" s="64"/>
      <c r="FY34" s="64"/>
      <c r="FZ34" s="64"/>
      <c r="GA34" s="64"/>
      <c r="GB34" s="64"/>
      <c r="GC34" s="64"/>
      <c r="GD34" s="64"/>
      <c r="GE34" s="64"/>
      <c r="GF34" s="64"/>
      <c r="GG34" s="64"/>
      <c r="GH34" s="64"/>
      <c r="GI34" s="64"/>
      <c r="GJ34" s="64"/>
      <c r="GK34" s="64"/>
      <c r="GL34" s="64"/>
      <c r="GM34" s="64"/>
      <c r="GN34" s="64"/>
      <c r="GO34" s="64"/>
      <c r="GP34" s="64"/>
      <c r="GQ34" s="64"/>
      <c r="GR34" s="64"/>
      <c r="GS34" s="64"/>
      <c r="GT34" s="64"/>
      <c r="GU34" s="64"/>
      <c r="GV34" s="64"/>
      <c r="GW34" s="64"/>
      <c r="GX34" s="64"/>
      <c r="GY34" s="64"/>
      <c r="GZ34" s="64"/>
      <c r="HA34" s="64"/>
      <c r="HB34" s="64"/>
      <c r="HC34" s="64"/>
      <c r="HD34" s="64"/>
      <c r="HE34" s="64"/>
      <c r="HF34" s="64"/>
      <c r="HG34" s="64"/>
      <c r="HH34" s="64"/>
      <c r="HI34" s="64"/>
      <c r="HJ34" s="64"/>
      <c r="HK34" s="64"/>
      <c r="HL34" s="64"/>
      <c r="HM34" s="64"/>
      <c r="HN34" s="64"/>
      <c r="HO34" s="64"/>
      <c r="HP34" s="64"/>
      <c r="HQ34" s="64"/>
      <c r="HR34" s="64"/>
      <c r="HS34" s="64"/>
      <c r="HT34" s="64"/>
      <c r="HU34" s="64"/>
      <c r="HV34" s="64"/>
      <c r="HW34" s="64"/>
      <c r="HX34" s="64"/>
      <c r="HY34" s="64"/>
      <c r="HZ34" s="64"/>
      <c r="IA34" s="64"/>
      <c r="IB34" s="64"/>
      <c r="IC34" s="64"/>
      <c r="ID34" s="64"/>
      <c r="IE34" s="64"/>
      <c r="IF34" s="64"/>
      <c r="IG34" s="64"/>
      <c r="IH34" s="64"/>
      <c r="II34" s="64"/>
      <c r="IJ34" s="64"/>
      <c r="IK34" s="64"/>
      <c r="IL34" s="64"/>
      <c r="IM34" s="64"/>
      <c r="IN34" s="64"/>
      <c r="IO34" s="64"/>
      <c r="IP34" s="64"/>
      <c r="IQ34" s="64"/>
      <c r="IR34" s="64"/>
      <c r="IS34" s="64"/>
      <c r="IT34" s="64"/>
      <c r="IU34" s="64"/>
      <c r="IV34" s="64"/>
      <c r="IW34" s="64"/>
      <c r="IX34" s="64"/>
      <c r="IY34" s="64"/>
      <c r="IZ34" s="64"/>
      <c r="JA34" s="64"/>
      <c r="JB34" s="64"/>
      <c r="JC34" s="64"/>
      <c r="JD34" s="64"/>
      <c r="JE34" s="64"/>
      <c r="JF34" s="64"/>
      <c r="JG34" s="64"/>
      <c r="JH34" s="64"/>
      <c r="JI34" s="64"/>
      <c r="JJ34" s="64"/>
      <c r="JK34" s="64"/>
      <c r="JL34" s="64"/>
      <c r="JM34" s="64"/>
      <c r="JN34" s="64"/>
    </row>
    <row r="35" spans="2:274" s="10" customFormat="1" ht="19" hidden="1" customHeight="1" x14ac:dyDescent="0.4">
      <c r="B35" s="150"/>
      <c r="C35" s="11" t="s">
        <v>0</v>
      </c>
      <c r="D35" s="11" t="s">
        <v>1</v>
      </c>
      <c r="E35" s="11" t="s">
        <v>2</v>
      </c>
      <c r="F35" s="11" t="s">
        <v>3</v>
      </c>
      <c r="G35" s="11" t="s">
        <v>4</v>
      </c>
      <c r="H35" s="11" t="s">
        <v>5</v>
      </c>
      <c r="I35" s="11" t="s">
        <v>6</v>
      </c>
      <c r="J35" s="11" t="s">
        <v>0</v>
      </c>
      <c r="K35" s="11" t="s">
        <v>1</v>
      </c>
      <c r="L35" s="11" t="s">
        <v>2</v>
      </c>
      <c r="M35" s="11" t="s">
        <v>3</v>
      </c>
      <c r="N35" s="11" t="s">
        <v>4</v>
      </c>
      <c r="O35" s="11" t="s">
        <v>5</v>
      </c>
      <c r="P35" s="11" t="s">
        <v>6</v>
      </c>
      <c r="Q35" s="11" t="s">
        <v>0</v>
      </c>
      <c r="R35" s="11" t="s">
        <v>1</v>
      </c>
      <c r="S35" s="11" t="s">
        <v>2</v>
      </c>
      <c r="T35" s="11" t="s">
        <v>3</v>
      </c>
      <c r="U35" s="11" t="s">
        <v>4</v>
      </c>
      <c r="V35" s="11" t="s">
        <v>5</v>
      </c>
      <c r="W35" s="11" t="s">
        <v>6</v>
      </c>
      <c r="X35" s="11" t="s">
        <v>0</v>
      </c>
      <c r="Y35" s="11" t="s">
        <v>1</v>
      </c>
      <c r="Z35" s="11" t="s">
        <v>2</v>
      </c>
      <c r="AA35" s="11" t="s">
        <v>3</v>
      </c>
      <c r="AB35" s="11" t="s">
        <v>4</v>
      </c>
      <c r="AC35" s="11" t="s">
        <v>5</v>
      </c>
      <c r="AD35" s="11" t="s">
        <v>6</v>
      </c>
      <c r="AE35" s="11" t="s">
        <v>0</v>
      </c>
      <c r="AF35" s="11" t="s">
        <v>1</v>
      </c>
      <c r="AG35" s="11" t="s">
        <v>2</v>
      </c>
      <c r="AH35" s="11" t="s">
        <v>3</v>
      </c>
      <c r="AI35" s="11" t="s">
        <v>4</v>
      </c>
      <c r="AJ35" s="11" t="s">
        <v>5</v>
      </c>
      <c r="AK35" s="11" t="s">
        <v>6</v>
      </c>
      <c r="AL35" s="11" t="s">
        <v>0</v>
      </c>
      <c r="AM35" s="14" t="s">
        <v>1</v>
      </c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4"/>
      <c r="BU35" s="64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  <c r="CG35" s="64"/>
      <c r="CH35" s="64"/>
      <c r="CI35" s="64"/>
      <c r="CJ35" s="64"/>
      <c r="CK35" s="64"/>
      <c r="CL35" s="64"/>
      <c r="CM35" s="64"/>
      <c r="CN35" s="64"/>
      <c r="CO35" s="64"/>
      <c r="CP35" s="64"/>
      <c r="CQ35" s="64"/>
      <c r="CR35" s="64"/>
      <c r="CS35" s="64"/>
      <c r="CT35" s="64"/>
      <c r="CU35" s="64"/>
      <c r="CV35" s="64"/>
      <c r="CW35" s="64"/>
      <c r="CX35" s="64"/>
      <c r="CY35" s="64"/>
      <c r="CZ35" s="64"/>
      <c r="DA35" s="64"/>
      <c r="DB35" s="64"/>
      <c r="DC35" s="64"/>
      <c r="DD35" s="64"/>
      <c r="DE35" s="64"/>
      <c r="DF35" s="64"/>
      <c r="DG35" s="64"/>
      <c r="DH35" s="64"/>
      <c r="DI35" s="64"/>
      <c r="DJ35" s="64"/>
      <c r="DK35" s="64"/>
      <c r="DL35" s="64"/>
      <c r="DM35" s="64"/>
      <c r="DN35" s="64"/>
      <c r="DO35" s="64"/>
      <c r="DP35" s="64"/>
      <c r="DQ35" s="64"/>
      <c r="DR35" s="64"/>
      <c r="DS35" s="64"/>
      <c r="DT35" s="64"/>
      <c r="DU35" s="64"/>
      <c r="DV35" s="64"/>
      <c r="DW35" s="64"/>
      <c r="DX35" s="64"/>
      <c r="DY35" s="64"/>
      <c r="DZ35" s="64"/>
      <c r="EA35" s="64"/>
      <c r="EB35" s="64"/>
      <c r="EC35" s="64"/>
      <c r="ED35" s="64"/>
      <c r="EE35" s="64"/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4"/>
      <c r="ET35" s="64"/>
      <c r="EU35" s="64"/>
      <c r="EV35" s="64"/>
      <c r="EW35" s="64"/>
      <c r="EX35" s="64"/>
      <c r="EY35" s="64"/>
      <c r="EZ35" s="64"/>
      <c r="FA35" s="64"/>
      <c r="FB35" s="64"/>
      <c r="FC35" s="64"/>
      <c r="FD35" s="64"/>
      <c r="FE35" s="64"/>
      <c r="FF35" s="64"/>
      <c r="FG35" s="64"/>
      <c r="FH35" s="64"/>
      <c r="FI35" s="64"/>
      <c r="FJ35" s="64"/>
      <c r="FK35" s="64"/>
      <c r="FL35" s="64"/>
      <c r="FM35" s="64"/>
      <c r="FN35" s="64"/>
      <c r="FO35" s="64"/>
      <c r="FP35" s="64"/>
      <c r="FQ35" s="64"/>
      <c r="FR35" s="64"/>
      <c r="FS35" s="64"/>
      <c r="FT35" s="64"/>
      <c r="FU35" s="64"/>
      <c r="FV35" s="64"/>
      <c r="FW35" s="64"/>
      <c r="FX35" s="64"/>
      <c r="FY35" s="64"/>
      <c r="FZ35" s="64"/>
      <c r="GA35" s="64"/>
      <c r="GB35" s="64"/>
      <c r="GC35" s="64"/>
      <c r="GD35" s="64"/>
      <c r="GE35" s="64"/>
      <c r="GF35" s="64"/>
      <c r="GG35" s="64"/>
      <c r="GH35" s="64"/>
      <c r="GI35" s="64"/>
      <c r="GJ35" s="64"/>
      <c r="GK35" s="64"/>
      <c r="GL35" s="64"/>
      <c r="GM35" s="64"/>
      <c r="GN35" s="64"/>
      <c r="GO35" s="64"/>
      <c r="GP35" s="64"/>
      <c r="GQ35" s="64"/>
      <c r="GR35" s="64"/>
      <c r="GS35" s="64"/>
      <c r="GT35" s="64"/>
      <c r="GU35" s="64"/>
      <c r="GV35" s="64"/>
      <c r="GW35" s="64"/>
      <c r="GX35" s="64"/>
      <c r="GY35" s="64"/>
      <c r="GZ35" s="64"/>
      <c r="HA35" s="64"/>
      <c r="HB35" s="64"/>
      <c r="HC35" s="64"/>
      <c r="HD35" s="64"/>
      <c r="HE35" s="64"/>
      <c r="HF35" s="64"/>
      <c r="HG35" s="64"/>
      <c r="HH35" s="64"/>
      <c r="HI35" s="64"/>
      <c r="HJ35" s="64"/>
      <c r="HK35" s="64"/>
      <c r="HL35" s="64"/>
      <c r="HM35" s="64"/>
      <c r="HN35" s="64"/>
      <c r="HO35" s="64"/>
      <c r="HP35" s="64"/>
      <c r="HQ35" s="64"/>
      <c r="HR35" s="64"/>
      <c r="HS35" s="64"/>
      <c r="HT35" s="64"/>
      <c r="HU35" s="64"/>
      <c r="HV35" s="64"/>
      <c r="HW35" s="64"/>
      <c r="HX35" s="64"/>
      <c r="HY35" s="64"/>
      <c r="HZ35" s="64"/>
      <c r="IA35" s="64"/>
      <c r="IB35" s="64"/>
      <c r="IC35" s="64"/>
      <c r="ID35" s="64"/>
      <c r="IE35" s="64"/>
      <c r="IF35" s="64"/>
      <c r="IG35" s="64"/>
      <c r="IH35" s="64"/>
      <c r="II35" s="64"/>
      <c r="IJ35" s="64"/>
      <c r="IK35" s="64"/>
      <c r="IL35" s="64"/>
      <c r="IM35" s="64"/>
      <c r="IN35" s="64"/>
      <c r="IO35" s="64"/>
      <c r="IP35" s="64"/>
      <c r="IQ35" s="64"/>
      <c r="IR35" s="64"/>
      <c r="IS35" s="64"/>
      <c r="IT35" s="64"/>
      <c r="IU35" s="64"/>
      <c r="IV35" s="64"/>
      <c r="IW35" s="64"/>
      <c r="IX35" s="64"/>
      <c r="IY35" s="64"/>
      <c r="IZ35" s="64"/>
      <c r="JA35" s="64"/>
      <c r="JB35" s="64"/>
      <c r="JC35" s="64"/>
      <c r="JD35" s="64"/>
      <c r="JE35" s="64"/>
      <c r="JF35" s="64"/>
      <c r="JG35" s="64"/>
      <c r="JH35" s="64"/>
      <c r="JI35" s="64"/>
      <c r="JJ35" s="64"/>
      <c r="JK35" s="64"/>
      <c r="JL35" s="64"/>
      <c r="JM35" s="64"/>
      <c r="JN35" s="64"/>
    </row>
    <row r="36" spans="2:274" ht="19" hidden="1" customHeight="1" thickBot="1" x14ac:dyDescent="0.45">
      <c r="B36" s="35" t="s">
        <v>29</v>
      </c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V36" s="27"/>
      <c r="W36" s="27"/>
      <c r="X36" s="27"/>
      <c r="Y36" s="126" t="s">
        <v>15</v>
      </c>
      <c r="Z36" s="127"/>
      <c r="AA36" s="127"/>
      <c r="AB36" s="127"/>
      <c r="AC36" s="128"/>
      <c r="AD36" s="27"/>
      <c r="AE36" s="27"/>
      <c r="AF36" s="27"/>
      <c r="AG36" s="27"/>
      <c r="AH36" s="27"/>
      <c r="AI36" s="27"/>
      <c r="AJ36" s="27"/>
      <c r="AK36" s="27"/>
      <c r="AL36" s="27"/>
      <c r="AM36" s="27"/>
    </row>
    <row r="37" spans="2:274" ht="19" hidden="1" customHeight="1" thickTop="1" thickBot="1" x14ac:dyDescent="0.45">
      <c r="B37" s="45" t="s">
        <v>28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52"/>
      <c r="Z37" s="52"/>
      <c r="AA37" s="52"/>
      <c r="AB37" s="52"/>
      <c r="AC37" s="52"/>
      <c r="AD37" s="36"/>
      <c r="AE37" s="36"/>
      <c r="AF37" s="36"/>
      <c r="AG37" s="36"/>
      <c r="AH37" s="36"/>
      <c r="AI37" s="36"/>
      <c r="AJ37" s="36"/>
      <c r="AK37" s="36"/>
      <c r="AL37" s="36"/>
      <c r="AM37" s="37"/>
    </row>
    <row r="38" spans="2:274" ht="19" hidden="1" customHeight="1" thickTop="1" thickBot="1" x14ac:dyDescent="0.45">
      <c r="B38" s="8" t="s">
        <v>25</v>
      </c>
      <c r="C38" s="15"/>
      <c r="D38" s="15"/>
      <c r="E38" s="15"/>
      <c r="F38" s="15"/>
      <c r="G38" s="17"/>
      <c r="H38" s="38"/>
      <c r="I38" s="42"/>
      <c r="J38" s="42"/>
      <c r="K38" s="42"/>
      <c r="L38" s="39"/>
      <c r="M38" s="18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7"/>
      <c r="Y38" s="129" t="s">
        <v>16</v>
      </c>
      <c r="Z38" s="130"/>
      <c r="AA38" s="130"/>
      <c r="AB38" s="130"/>
      <c r="AC38" s="131"/>
      <c r="AD38" s="18"/>
      <c r="AE38" s="15"/>
      <c r="AF38" s="15"/>
      <c r="AG38" s="15"/>
      <c r="AH38" s="15"/>
      <c r="AI38" s="15"/>
      <c r="AJ38" s="15"/>
      <c r="AK38" s="15"/>
      <c r="AL38" s="15"/>
      <c r="AM38" s="15"/>
    </row>
    <row r="39" spans="2:274" ht="19" hidden="1" customHeight="1" x14ac:dyDescent="0.4">
      <c r="B39" s="9" t="s">
        <v>27</v>
      </c>
      <c r="C39" s="16"/>
      <c r="D39" s="16"/>
      <c r="E39" s="16"/>
      <c r="F39" s="16"/>
      <c r="G39" s="16"/>
      <c r="H39" s="26"/>
      <c r="I39" s="15"/>
      <c r="J39" s="15"/>
      <c r="K39" s="15"/>
      <c r="L39" s="15"/>
      <c r="M39" s="16"/>
      <c r="N39" s="16"/>
      <c r="O39" s="16"/>
      <c r="P39" s="16"/>
      <c r="Q39" s="16"/>
      <c r="R39" s="16"/>
      <c r="S39" s="16"/>
      <c r="T39" s="16"/>
      <c r="U39" s="24"/>
      <c r="V39" s="16"/>
      <c r="W39" s="16"/>
      <c r="X39" s="16"/>
      <c r="Y39" s="15"/>
      <c r="Z39" s="15"/>
      <c r="AA39" s="15"/>
      <c r="AB39" s="15"/>
      <c r="AC39" s="15"/>
      <c r="AD39" s="16"/>
      <c r="AE39" s="16"/>
      <c r="AF39" s="24"/>
      <c r="AG39" s="25"/>
      <c r="AH39" s="25"/>
      <c r="AI39" s="25"/>
      <c r="AJ39" s="25"/>
      <c r="AK39" s="25"/>
      <c r="AL39" s="25"/>
      <c r="AM39" s="16"/>
    </row>
    <row r="40" spans="2:274" ht="12" hidden="1" customHeight="1" x14ac:dyDescent="0.4"/>
    <row r="41" spans="2:274" s="10" customFormat="1" ht="19" hidden="1" customHeight="1" x14ac:dyDescent="0.4">
      <c r="B41" s="135">
        <f>DATE(CalendarYear,6,1)</f>
        <v>45809</v>
      </c>
      <c r="C41" s="12">
        <f>IF(DAY(JunSun1)=1,"",IF(AND(YEAR(JunSun1+1)=CalendarYear,MONTH(JunSun1+1)=6),JunSun1+1,""))</f>
        <v>45809</v>
      </c>
      <c r="D41" s="12">
        <f>IF(DAY(JunSun1)=1,"",IF(AND(YEAR(JunSun1+2)=CalendarYear,MONTH(JunSun1+2)=6),JunSun1+2,""))</f>
        <v>45810</v>
      </c>
      <c r="E41" s="12">
        <f>IF(DAY(JunSun1)=1,"",IF(AND(YEAR(JunSun1+3)=CalendarYear,MONTH(JunSun1+3)=6),JunSun1+3,""))</f>
        <v>45811</v>
      </c>
      <c r="F41" s="12">
        <f>IF(DAY(JunSun1)=1,"",IF(AND(YEAR(JunSun1+4)=CalendarYear,MONTH(JunSun1+4)=6),JunSun1+4,""))</f>
        <v>45812</v>
      </c>
      <c r="G41" s="12">
        <f>IF(DAY(JunSun1)=1,"",IF(AND(YEAR(JunSun1+5)=CalendarYear,MONTH(JunSun1+5)=6),JunSun1+5,""))</f>
        <v>45813</v>
      </c>
      <c r="H41" s="12">
        <f>IF(DAY(JunSun1)=1,"",IF(AND(YEAR(JunSun1+6)=CalendarYear,MONTH(JunSun1+6)=6),JunSun1+6,""))</f>
        <v>45814</v>
      </c>
      <c r="I41" s="12">
        <f>IF(DAY(JunSun1)=1,IF(AND(YEAR(JunSun1)=CalendarYear,MONTH(JunSun1)=6),JunSun1,""),IF(AND(YEAR(JunSun1+7)=CalendarYear,MONTH(JunSun1+7)=6),JunSun1+7,""))</f>
        <v>45815</v>
      </c>
      <c r="J41" s="12">
        <f>IF(DAY(JunSun1)=1,IF(AND(YEAR(JunSun1+1)=CalendarYear,MONTH(JunSun1+1)=6),JunSun1+1,""),IF(AND(YEAR(JunSun1+8)=CalendarYear,MONTH(JunSun1+8)=6),JunSun1+8,""))</f>
        <v>45816</v>
      </c>
      <c r="K41" s="12">
        <f>IF(DAY(JunSun1)=1,IF(AND(YEAR(JunSun1+2)=CalendarYear,MONTH(JunSun1+2)=6),JunSun1+2,""),IF(AND(YEAR(JunSun1+9)=CalendarYear,MONTH(JunSun1+9)=6),JunSun1+9,""))</f>
        <v>45817</v>
      </c>
      <c r="L41" s="12">
        <f>IF(DAY(JunSun1)=1,IF(AND(YEAR(JunSun1+3)=CalendarYear,MONTH(JunSun1+3)=6),JunSun1+3,""),IF(AND(YEAR(JunSun1+10)=CalendarYear,MONTH(JunSun1+10)=6),JunSun1+10,""))</f>
        <v>45818</v>
      </c>
      <c r="M41" s="12">
        <f>IF(DAY(JunSun1)=1,IF(AND(YEAR(JunSun1+4)=CalendarYear,MONTH(JunSun1+4)=6),JunSun1+4,""),IF(AND(YEAR(JunSun1+11)=CalendarYear,MONTH(JunSun1+11)=6),JunSun1+11,""))</f>
        <v>45819</v>
      </c>
      <c r="N41" s="12">
        <f>IF(DAY(JunSun1)=1,IF(AND(YEAR(JunSun1+5)=CalendarYear,MONTH(JunSun1+5)=6),JunSun1+5,""),IF(AND(YEAR(JunSun1+12)=CalendarYear,MONTH(JunSun1+12)=6),JunSun1+12,""))</f>
        <v>45820</v>
      </c>
      <c r="O41" s="12">
        <f>IF(DAY(JunSun1)=1,IF(AND(YEAR(JunSun1+6)=CalendarYear,MONTH(JunSun1+6)=6),JunSun1+6,""),IF(AND(YEAR(JunSun1+13)=CalendarYear,MONTH(JunSun1+13)=6),JunSun1+13,""))</f>
        <v>45821</v>
      </c>
      <c r="P41" s="12">
        <f>IF(DAY(JunSun1)=1,IF(AND(YEAR(JunSun1+7)=CalendarYear,MONTH(JunSun1+7)=6),JunSun1+7,""),IF(AND(YEAR(JunSun1+14)=CalendarYear,MONTH(JunSun1+14)=6),JunSun1+14,""))</f>
        <v>45822</v>
      </c>
      <c r="Q41" s="12">
        <f>IF(DAY(JunSun1)=1,IF(AND(YEAR(JunSun1+8)=CalendarYear,MONTH(JunSun1+8)=6),JunSun1+8,""),IF(AND(YEAR(JunSun1+15)=CalendarYear,MONTH(JunSun1+15)=6),JunSun1+15,""))</f>
        <v>45823</v>
      </c>
      <c r="R41" s="12">
        <f>IF(DAY(JunSun1)=1,IF(AND(YEAR(JunSun1+9)=CalendarYear,MONTH(JunSun1+9)=6),JunSun1+9,""),IF(AND(YEAR(JunSun1+16)=CalendarYear,MONTH(JunSun1+16)=6),JunSun1+16,""))</f>
        <v>45824</v>
      </c>
      <c r="S41" s="12">
        <f>IF(DAY(JunSun1)=1,IF(AND(YEAR(JunSun1+10)=CalendarYear,MONTH(JunSun1+10)=6),JunSun1+10,""),IF(AND(YEAR(JunSun1+17)=CalendarYear,MONTH(JunSun1+17)=6),JunSun1+17,""))</f>
        <v>45825</v>
      </c>
      <c r="T41" s="12">
        <f>IF(DAY(JunSun1)=1,IF(AND(YEAR(JunSun1+11)=CalendarYear,MONTH(JunSun1+11)=6),JunSun1+11,""),IF(AND(YEAR(JunSun1+18)=CalendarYear,MONTH(JunSun1+18)=6),JunSun1+18,""))</f>
        <v>45826</v>
      </c>
      <c r="U41" s="12">
        <f>IF(DAY(JunSun1)=1,IF(AND(YEAR(JunSun1+12)=CalendarYear,MONTH(JunSun1+12)=6),JunSun1+12,""),IF(AND(YEAR(JunSun1+19)=CalendarYear,MONTH(JunSun1+19)=6),JunSun1+19,""))</f>
        <v>45827</v>
      </c>
      <c r="V41" s="12">
        <f>IF(DAY(JunSun1)=1,IF(AND(YEAR(JunSun1+13)=CalendarYear,MONTH(JunSun1+13)=6),JunSun1+13,""),IF(AND(YEAR(JunSun1+20)=CalendarYear,MONTH(JunSun1+20)=6),JunSun1+20,""))</f>
        <v>45828</v>
      </c>
      <c r="W41" s="12">
        <f>IF(DAY(JunSun1)=1,IF(AND(YEAR(JunSun1+14)=CalendarYear,MONTH(JunSun1+14)=6),JunSun1+14,""),IF(AND(YEAR(JunSun1+21)=CalendarYear,MONTH(JunSun1+21)=6),JunSun1+21,""))</f>
        <v>45829</v>
      </c>
      <c r="X41" s="12">
        <f>IF(DAY(JunSun1)=1,IF(AND(YEAR(JunSun1+15)=CalendarYear,MONTH(JunSun1+15)=6),JunSun1+15,""),IF(AND(YEAR(JunSun1+22)=CalendarYear,MONTH(JunSun1+22)=6),JunSun1+22,""))</f>
        <v>45830</v>
      </c>
      <c r="Y41" s="12">
        <f>IF(DAY(JunSun1)=1,IF(AND(YEAR(JunSun1+16)=CalendarYear,MONTH(JunSun1+16)=6),JunSun1+16,""),IF(AND(YEAR(JunSun1+23)=CalendarYear,MONTH(JunSun1+23)=6),JunSun1+23,""))</f>
        <v>45831</v>
      </c>
      <c r="Z41" s="12">
        <f>IF(DAY(JunSun1)=1,IF(AND(YEAR(JunSun1+17)=CalendarYear,MONTH(JunSun1+17)=6),JunSun1+17,""),IF(AND(YEAR(JunSun1+24)=CalendarYear,MONTH(JunSun1+24)=6),JunSun1+24,""))</f>
        <v>45832</v>
      </c>
      <c r="AA41" s="12">
        <f>IF(DAY(JunSun1)=1,IF(AND(YEAR(JunSun1+18)=CalendarYear,MONTH(JunSun1+18)=6),JunSun1+18,""),IF(AND(YEAR(JunSun1+25)=CalendarYear,MONTH(JunSun1+25)=6),JunSun1+25,""))</f>
        <v>45833</v>
      </c>
      <c r="AB41" s="12">
        <f>IF(DAY(JunSun1)=1,IF(AND(YEAR(JunSun1+19)=CalendarYear,MONTH(JunSun1+19)=6),JunSun1+19,""),IF(AND(YEAR(JunSun1+26)=CalendarYear,MONTH(JunSun1+26)=6),JunSun1+26,""))</f>
        <v>45834</v>
      </c>
      <c r="AC41" s="12">
        <f>IF(DAY(JunSun1)=1,IF(AND(YEAR(JunSun1+20)=CalendarYear,MONTH(JunSun1+20)=6),JunSun1+20,""),IF(AND(YEAR(JunSun1+27)=CalendarYear,MONTH(JunSun1+27)=6),JunSun1+27,""))</f>
        <v>45835</v>
      </c>
      <c r="AD41" s="12">
        <f>IF(DAY(JunSun1)=1,IF(AND(YEAR(JunSun1+21)=CalendarYear,MONTH(JunSun1+21)=6),JunSun1+21,""),IF(AND(YEAR(JunSun1+28)=CalendarYear,MONTH(JunSun1+28)=6),JunSun1+28,""))</f>
        <v>45836</v>
      </c>
      <c r="AE41" s="12">
        <f>IF(DAY(JunSun1)=1,IF(AND(YEAR(JunSun1+22)=CalendarYear,MONTH(JunSun1+22)=6),JunSun1+22,""),IF(AND(YEAR(JunSun1+29)=CalendarYear,MONTH(JunSun1+29)=6),JunSun1+29,""))</f>
        <v>45837</v>
      </c>
      <c r="AF41" s="12">
        <f>IF(DAY(JunSun1)=1,IF(AND(YEAR(JunSun1+23)=CalendarYear,MONTH(JunSun1+23)=6),JunSun1+23,""),IF(AND(YEAR(JunSun1+30)=CalendarYear,MONTH(JunSun1+30)=6),JunSun1+30,""))</f>
        <v>45838</v>
      </c>
      <c r="AG41" s="12" t="str">
        <f>IF(DAY(JunSun1)=1,IF(AND(YEAR(JunSun1+24)=CalendarYear,MONTH(JunSun1+24)=6),JunSun1+24,""),IF(AND(YEAR(JunSun1+31)=CalendarYear,MONTH(JunSun1+31)=6),JunSun1+31,""))</f>
        <v/>
      </c>
      <c r="AH41" s="12" t="str">
        <f>IF(DAY(JunSun1)=1,IF(AND(YEAR(JunSun1+25)=CalendarYear,MONTH(JunSun1+25)=6),JunSun1+25,""),IF(AND(YEAR(JunSun1+32)=CalendarYear,MONTH(JunSun1+32)=6),JunSun1+32,""))</f>
        <v/>
      </c>
      <c r="AI41" s="12" t="str">
        <f>IF(DAY(JunSun1)=1,IF(AND(YEAR(JunSun1+26)=CalendarYear,MONTH(JunSun1+26)=6),JunSun1+26,""),IF(AND(YEAR(JunSun1+33)=CalendarYear,MONTH(JunSun1+33)=6),JunSun1+33,""))</f>
        <v/>
      </c>
      <c r="AJ41" s="12" t="str">
        <f>IF(DAY(JunSun1)=1,IF(AND(YEAR(JunSun1+27)=CalendarYear,MONTH(JunSun1+27)=6),JunSun1+27,""),IF(AND(YEAR(JunSun1+34)=CalendarYear,MONTH(JunSun1+34)=6),JunSun1+34,""))</f>
        <v/>
      </c>
      <c r="AK41" s="12" t="str">
        <f>IF(DAY(JunSun1)=1,IF(AND(YEAR(JunSun1+28)=CalendarYear,MONTH(JunSun1+28)=6),JunSun1+28,""),IF(AND(YEAR(JunSun1+35)=CalendarYear,MONTH(JunSun1+35)=6),JunSun1+35,""))</f>
        <v/>
      </c>
      <c r="AL41" s="12" t="str">
        <f>IF(DAY(JunSun1)=1,IF(AND(YEAR(JunSun1+29)=CalendarYear,MONTH(JunSun1+29)=6),JunSun1+29,""),IF(AND(YEAR(JunSun1+36)=CalendarYear,MONTH(JunSun1+36)=6),JunSun1+36,""))</f>
        <v/>
      </c>
      <c r="AM41" s="13" t="str">
        <f>IF(DAY(JunSun1)=1,IF(AND(YEAR(JunSun1+30)=CalendarYear,MONTH(JunSun1+30)=6),JunSun1+30,""),IF(AND(YEAR(JunSun1+37)=CalendarYear,MONTH(JunSun1+37)=6),JunSun1+37,""))</f>
        <v/>
      </c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64"/>
      <c r="CL41" s="64"/>
      <c r="CM41" s="64"/>
      <c r="CN41" s="64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4"/>
      <c r="DE41" s="64"/>
      <c r="DF41" s="64"/>
      <c r="DG41" s="64"/>
      <c r="DH41" s="64"/>
      <c r="DI41" s="64"/>
      <c r="DJ41" s="64"/>
      <c r="DK41" s="64"/>
      <c r="DL41" s="64"/>
      <c r="DM41" s="64"/>
      <c r="DN41" s="64"/>
      <c r="DO41" s="64"/>
      <c r="DP41" s="64"/>
      <c r="DQ41" s="64"/>
      <c r="DR41" s="64"/>
      <c r="DS41" s="64"/>
      <c r="DT41" s="64"/>
      <c r="DU41" s="64"/>
      <c r="DV41" s="64"/>
      <c r="DW41" s="64"/>
      <c r="DX41" s="64"/>
      <c r="DY41" s="64"/>
      <c r="DZ41" s="64"/>
      <c r="EA41" s="64"/>
      <c r="EB41" s="64"/>
      <c r="EC41" s="64"/>
      <c r="ED41" s="64"/>
      <c r="EE41" s="64"/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4"/>
      <c r="ET41" s="64"/>
      <c r="EU41" s="64"/>
      <c r="EV41" s="64"/>
      <c r="EW41" s="64"/>
      <c r="EX41" s="64"/>
      <c r="EY41" s="64"/>
      <c r="EZ41" s="64"/>
      <c r="FA41" s="64"/>
      <c r="FB41" s="64"/>
      <c r="FC41" s="64"/>
      <c r="FD41" s="64"/>
      <c r="FE41" s="64"/>
      <c r="FF41" s="64"/>
      <c r="FG41" s="64"/>
      <c r="FH41" s="64"/>
      <c r="FI41" s="64"/>
      <c r="FJ41" s="64"/>
      <c r="FK41" s="64"/>
      <c r="FL41" s="64"/>
      <c r="FM41" s="64"/>
      <c r="FN41" s="64"/>
      <c r="FO41" s="64"/>
      <c r="FP41" s="64"/>
      <c r="FQ41" s="64"/>
      <c r="FR41" s="64"/>
      <c r="FS41" s="64"/>
      <c r="FT41" s="64"/>
      <c r="FU41" s="64"/>
      <c r="FV41" s="64"/>
      <c r="FW41" s="64"/>
      <c r="FX41" s="64"/>
      <c r="FY41" s="64"/>
      <c r="FZ41" s="64"/>
      <c r="GA41" s="64"/>
      <c r="GB41" s="64"/>
      <c r="GC41" s="64"/>
      <c r="GD41" s="64"/>
      <c r="GE41" s="64"/>
      <c r="GF41" s="64"/>
      <c r="GG41" s="64"/>
      <c r="GH41" s="64"/>
      <c r="GI41" s="64"/>
      <c r="GJ41" s="64"/>
      <c r="GK41" s="64"/>
      <c r="GL41" s="64"/>
      <c r="GM41" s="64"/>
      <c r="GN41" s="64"/>
      <c r="GO41" s="64"/>
      <c r="GP41" s="64"/>
      <c r="GQ41" s="64"/>
      <c r="GR41" s="64"/>
      <c r="GS41" s="64"/>
      <c r="GT41" s="64"/>
      <c r="GU41" s="64"/>
      <c r="GV41" s="64"/>
      <c r="GW41" s="64"/>
      <c r="GX41" s="64"/>
      <c r="GY41" s="64"/>
      <c r="GZ41" s="64"/>
      <c r="HA41" s="64"/>
      <c r="HB41" s="64"/>
      <c r="HC41" s="64"/>
      <c r="HD41" s="64"/>
      <c r="HE41" s="64"/>
      <c r="HF41" s="64"/>
      <c r="HG41" s="64"/>
      <c r="HH41" s="64"/>
      <c r="HI41" s="64"/>
      <c r="HJ41" s="64"/>
      <c r="HK41" s="64"/>
      <c r="HL41" s="64"/>
      <c r="HM41" s="64"/>
      <c r="HN41" s="64"/>
      <c r="HO41" s="64"/>
      <c r="HP41" s="64"/>
      <c r="HQ41" s="64"/>
      <c r="HR41" s="64"/>
      <c r="HS41" s="64"/>
      <c r="HT41" s="64"/>
      <c r="HU41" s="64"/>
      <c r="HV41" s="64"/>
      <c r="HW41" s="64"/>
      <c r="HX41" s="64"/>
      <c r="HY41" s="64"/>
      <c r="HZ41" s="64"/>
      <c r="IA41" s="64"/>
      <c r="IB41" s="64"/>
      <c r="IC41" s="64"/>
      <c r="ID41" s="64"/>
      <c r="IE41" s="64"/>
      <c r="IF41" s="64"/>
      <c r="IG41" s="64"/>
      <c r="IH41" s="64"/>
      <c r="II41" s="64"/>
      <c r="IJ41" s="64"/>
      <c r="IK41" s="64"/>
      <c r="IL41" s="64"/>
      <c r="IM41" s="64"/>
      <c r="IN41" s="64"/>
      <c r="IO41" s="64"/>
      <c r="IP41" s="64"/>
      <c r="IQ41" s="64"/>
      <c r="IR41" s="64"/>
      <c r="IS41" s="64"/>
      <c r="IT41" s="64"/>
      <c r="IU41" s="64"/>
      <c r="IV41" s="64"/>
      <c r="IW41" s="64"/>
      <c r="IX41" s="64"/>
      <c r="IY41" s="64"/>
      <c r="IZ41" s="64"/>
      <c r="JA41" s="64"/>
      <c r="JB41" s="64"/>
      <c r="JC41" s="64"/>
      <c r="JD41" s="64"/>
      <c r="JE41" s="64"/>
      <c r="JF41" s="64"/>
      <c r="JG41" s="64"/>
      <c r="JH41" s="64"/>
      <c r="JI41" s="64"/>
      <c r="JJ41" s="64"/>
      <c r="JK41" s="64"/>
      <c r="JL41" s="64"/>
      <c r="JM41" s="64"/>
      <c r="JN41" s="64"/>
    </row>
    <row r="42" spans="2:274" s="10" customFormat="1" ht="19" hidden="1" customHeight="1" thickBot="1" x14ac:dyDescent="0.45">
      <c r="B42" s="136"/>
      <c r="C42" s="11" t="s">
        <v>0</v>
      </c>
      <c r="D42" s="11" t="s">
        <v>1</v>
      </c>
      <c r="E42" s="11" t="s">
        <v>2</v>
      </c>
      <c r="F42" s="11" t="s">
        <v>3</v>
      </c>
      <c r="G42" s="11" t="s">
        <v>4</v>
      </c>
      <c r="H42" s="11" t="s">
        <v>5</v>
      </c>
      <c r="I42" s="11" t="s">
        <v>6</v>
      </c>
      <c r="J42" s="11" t="s">
        <v>0</v>
      </c>
      <c r="K42" s="11" t="s">
        <v>1</v>
      </c>
      <c r="L42" s="11" t="s">
        <v>2</v>
      </c>
      <c r="M42" s="11" t="s">
        <v>3</v>
      </c>
      <c r="N42" s="11" t="s">
        <v>4</v>
      </c>
      <c r="O42" s="11" t="s">
        <v>5</v>
      </c>
      <c r="P42" s="11" t="s">
        <v>6</v>
      </c>
      <c r="Q42" s="11" t="s">
        <v>0</v>
      </c>
      <c r="R42" s="11" t="s">
        <v>1</v>
      </c>
      <c r="S42" s="11" t="s">
        <v>2</v>
      </c>
      <c r="T42" s="11" t="s">
        <v>3</v>
      </c>
      <c r="U42" s="11" t="s">
        <v>4</v>
      </c>
      <c r="V42" s="11" t="s">
        <v>5</v>
      </c>
      <c r="W42" s="11" t="s">
        <v>6</v>
      </c>
      <c r="X42" s="11" t="s">
        <v>0</v>
      </c>
      <c r="Y42" s="11" t="s">
        <v>1</v>
      </c>
      <c r="Z42" s="11" t="s">
        <v>2</v>
      </c>
      <c r="AA42" s="11" t="s">
        <v>3</v>
      </c>
      <c r="AB42" s="11" t="s">
        <v>4</v>
      </c>
      <c r="AC42" s="11" t="s">
        <v>5</v>
      </c>
      <c r="AD42" s="11" t="s">
        <v>6</v>
      </c>
      <c r="AE42" s="11" t="s">
        <v>0</v>
      </c>
      <c r="AF42" s="11" t="s">
        <v>1</v>
      </c>
      <c r="AG42" s="11" t="s">
        <v>2</v>
      </c>
      <c r="AH42" s="11" t="s">
        <v>3</v>
      </c>
      <c r="AI42" s="11" t="s">
        <v>4</v>
      </c>
      <c r="AJ42" s="11" t="s">
        <v>5</v>
      </c>
      <c r="AK42" s="11" t="s">
        <v>6</v>
      </c>
      <c r="AL42" s="11" t="s">
        <v>0</v>
      </c>
      <c r="AM42" s="14" t="s">
        <v>1</v>
      </c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  <c r="DP42" s="64"/>
      <c r="DQ42" s="64"/>
      <c r="DR42" s="64"/>
      <c r="DS42" s="64"/>
      <c r="DT42" s="64"/>
      <c r="DU42" s="64"/>
      <c r="DV42" s="64"/>
      <c r="DW42" s="64"/>
      <c r="DX42" s="64"/>
      <c r="DY42" s="64"/>
      <c r="DZ42" s="64"/>
      <c r="EA42" s="64"/>
      <c r="EB42" s="64"/>
      <c r="EC42" s="64"/>
      <c r="ED42" s="64"/>
      <c r="EE42" s="64"/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4"/>
      <c r="ET42" s="64"/>
      <c r="EU42" s="64"/>
      <c r="EV42" s="64"/>
      <c r="EW42" s="64"/>
      <c r="EX42" s="64"/>
      <c r="EY42" s="64"/>
      <c r="EZ42" s="64"/>
      <c r="FA42" s="64"/>
      <c r="FB42" s="64"/>
      <c r="FC42" s="64"/>
      <c r="FD42" s="64"/>
      <c r="FE42" s="64"/>
      <c r="FF42" s="64"/>
      <c r="FG42" s="64"/>
      <c r="FH42" s="64"/>
      <c r="FI42" s="64"/>
      <c r="FJ42" s="64"/>
      <c r="FK42" s="64"/>
      <c r="FL42" s="64"/>
      <c r="FM42" s="64"/>
      <c r="FN42" s="64"/>
      <c r="FO42" s="64"/>
      <c r="FP42" s="64"/>
      <c r="FQ42" s="64"/>
      <c r="FR42" s="64"/>
      <c r="FS42" s="64"/>
      <c r="FT42" s="64"/>
      <c r="FU42" s="64"/>
      <c r="FV42" s="64"/>
      <c r="FW42" s="64"/>
      <c r="FX42" s="64"/>
      <c r="FY42" s="64"/>
      <c r="FZ42" s="64"/>
      <c r="GA42" s="64"/>
      <c r="GB42" s="64"/>
      <c r="GC42" s="64"/>
      <c r="GD42" s="64"/>
      <c r="GE42" s="64"/>
      <c r="GF42" s="64"/>
      <c r="GG42" s="64"/>
      <c r="GH42" s="64"/>
      <c r="GI42" s="64"/>
      <c r="GJ42" s="64"/>
      <c r="GK42" s="64"/>
      <c r="GL42" s="64"/>
      <c r="GM42" s="64"/>
      <c r="GN42" s="64"/>
      <c r="GO42" s="64"/>
      <c r="GP42" s="64"/>
      <c r="GQ42" s="64"/>
      <c r="GR42" s="64"/>
      <c r="GS42" s="64"/>
      <c r="GT42" s="64"/>
      <c r="GU42" s="64"/>
      <c r="GV42" s="64"/>
      <c r="GW42" s="64"/>
      <c r="GX42" s="64"/>
      <c r="GY42" s="64"/>
      <c r="GZ42" s="64"/>
      <c r="HA42" s="64"/>
      <c r="HB42" s="64"/>
      <c r="HC42" s="64"/>
      <c r="HD42" s="64"/>
      <c r="HE42" s="64"/>
      <c r="HF42" s="64"/>
      <c r="HG42" s="64"/>
      <c r="HH42" s="64"/>
      <c r="HI42" s="64"/>
      <c r="HJ42" s="64"/>
      <c r="HK42" s="64"/>
      <c r="HL42" s="64"/>
      <c r="HM42" s="64"/>
      <c r="HN42" s="64"/>
      <c r="HO42" s="64"/>
      <c r="HP42" s="64"/>
      <c r="HQ42" s="64"/>
      <c r="HR42" s="64"/>
      <c r="HS42" s="64"/>
      <c r="HT42" s="64"/>
      <c r="HU42" s="64"/>
      <c r="HV42" s="64"/>
      <c r="HW42" s="64"/>
      <c r="HX42" s="64"/>
      <c r="HY42" s="64"/>
      <c r="HZ42" s="64"/>
      <c r="IA42" s="64"/>
      <c r="IB42" s="64"/>
      <c r="IC42" s="64"/>
      <c r="ID42" s="64"/>
      <c r="IE42" s="64"/>
      <c r="IF42" s="64"/>
      <c r="IG42" s="64"/>
      <c r="IH42" s="64"/>
      <c r="II42" s="64"/>
      <c r="IJ42" s="64"/>
      <c r="IK42" s="64"/>
      <c r="IL42" s="64"/>
      <c r="IM42" s="64"/>
      <c r="IN42" s="64"/>
      <c r="IO42" s="64"/>
      <c r="IP42" s="64"/>
      <c r="IQ42" s="64"/>
      <c r="IR42" s="64"/>
      <c r="IS42" s="64"/>
      <c r="IT42" s="64"/>
      <c r="IU42" s="64"/>
      <c r="IV42" s="64"/>
      <c r="IW42" s="64"/>
      <c r="IX42" s="64"/>
      <c r="IY42" s="64"/>
      <c r="IZ42" s="64"/>
      <c r="JA42" s="64"/>
      <c r="JB42" s="64"/>
      <c r="JC42" s="64"/>
      <c r="JD42" s="64"/>
      <c r="JE42" s="64"/>
      <c r="JF42" s="64"/>
      <c r="JG42" s="64"/>
      <c r="JH42" s="64"/>
      <c r="JI42" s="64"/>
      <c r="JJ42" s="64"/>
      <c r="JK42" s="64"/>
      <c r="JL42" s="64"/>
      <c r="JM42" s="64"/>
      <c r="JN42" s="64"/>
    </row>
    <row r="43" spans="2:274" ht="19" hidden="1" customHeight="1" thickBot="1" x14ac:dyDescent="0.45">
      <c r="B43" s="35" t="s">
        <v>29</v>
      </c>
      <c r="C43" s="27"/>
      <c r="D43" s="146" t="s">
        <v>16</v>
      </c>
      <c r="E43" s="147"/>
      <c r="F43" s="147"/>
      <c r="G43" s="147"/>
      <c r="H43" s="148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51" t="s">
        <v>10</v>
      </c>
      <c r="Z43" s="114" t="s">
        <v>11</v>
      </c>
      <c r="AA43" s="115" t="e">
        <f t="shared" ref="AA43:AC43" si="3">IF(OR(NOT(ISNUMBER(AA41)),AA41&lt;Job1_StartDate),"",IF(MID(Job1_Pattern,MOD(AA41-Job1_StartDate,LEN(Job1_Pattern))+1,1)=Job1_Shift1_Code,1,IF(MID(Job1_Pattern,MOD(AA41-Job1_StartDate,LEN(Job1_Pattern))+1,1)=Job1_Shift2_Code,2,IF(MID(Job1_Pattern,MOD(AA41-Job1_StartDate,LEN(Job1_Pattern))+1,1)=Job1_Shift3_Code,3,""))))</f>
        <v>#REF!</v>
      </c>
      <c r="AB43" s="115" t="e">
        <f t="shared" si="3"/>
        <v>#REF!</v>
      </c>
      <c r="AC43" s="116" t="e">
        <f t="shared" si="3"/>
        <v>#REF!</v>
      </c>
      <c r="AD43" s="27"/>
      <c r="AE43" s="27"/>
      <c r="AF43" s="27"/>
      <c r="AG43" s="27"/>
      <c r="AH43" s="27"/>
      <c r="AI43" s="27"/>
      <c r="AJ43" s="27"/>
      <c r="AK43" s="27"/>
      <c r="AL43" s="27"/>
      <c r="AM43" s="27"/>
    </row>
    <row r="44" spans="2:274" ht="19" hidden="1" customHeight="1" thickTop="1" thickBot="1" x14ac:dyDescent="0.45">
      <c r="B44" s="46" t="s">
        <v>34</v>
      </c>
      <c r="C44" s="36"/>
      <c r="D44" s="123" t="s">
        <v>31</v>
      </c>
      <c r="E44" s="124"/>
      <c r="F44" s="124"/>
      <c r="G44" s="124"/>
      <c r="H44" s="125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7"/>
    </row>
    <row r="45" spans="2:274" ht="19" hidden="1" customHeight="1" thickTop="1" x14ac:dyDescent="0.4">
      <c r="B45" s="8" t="s">
        <v>25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</row>
    <row r="46" spans="2:274" ht="19" hidden="1" customHeight="1" x14ac:dyDescent="0.4">
      <c r="B46" s="9" t="s">
        <v>27</v>
      </c>
      <c r="C46" s="16"/>
      <c r="D46" s="25"/>
      <c r="E46" s="25"/>
      <c r="F46" s="25"/>
      <c r="G46" s="25"/>
      <c r="H46" s="25"/>
      <c r="I46" s="25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</row>
    <row r="47" spans="2:274" ht="12" hidden="1" customHeight="1" x14ac:dyDescent="0.4"/>
    <row r="48" spans="2:274" s="10" customFormat="1" ht="19" hidden="1" customHeight="1" x14ac:dyDescent="0.4">
      <c r="B48" s="135">
        <f>DATE(CalendarYear,7,1)</f>
        <v>45839</v>
      </c>
      <c r="C48" s="12" t="str">
        <f>IF(DAY(JulSun1)=1,"",IF(AND(YEAR(JulSun1+1)=CalendarYear,MONTH(JulSun1+1)=7),JulSun1+1,""))</f>
        <v/>
      </c>
      <c r="D48" s="12" t="str">
        <f>IF(DAY(JulSun1)=1,"",IF(AND(YEAR(JulSun1+2)=CalendarYear,MONTH(JulSun1+2)=7),JulSun1+2,""))</f>
        <v/>
      </c>
      <c r="E48" s="12">
        <f>IF(DAY(JulSun1)=1,"",IF(AND(YEAR(JulSun1+3)=CalendarYear,MONTH(JulSun1+3)=7),JulSun1+3,""))</f>
        <v>45839</v>
      </c>
      <c r="F48" s="12">
        <f>IF(DAY(JulSun1)=1,"",IF(AND(YEAR(JulSun1+4)=CalendarYear,MONTH(JulSun1+4)=7),JulSun1+4,""))</f>
        <v>45840</v>
      </c>
      <c r="G48" s="12">
        <f>IF(DAY(JulSun1)=1,"",IF(AND(YEAR(JulSun1+5)=CalendarYear,MONTH(JulSun1+5)=7),JulSun1+5,""))</f>
        <v>45841</v>
      </c>
      <c r="H48" s="12">
        <f>IF(DAY(JulSun1)=1,"",IF(AND(YEAR(JulSun1+6)=CalendarYear,MONTH(JulSun1+6)=7),JulSun1+6,""))</f>
        <v>45842</v>
      </c>
      <c r="I48" s="12">
        <f>IF(DAY(JulSun1)=1,IF(AND(YEAR(JulSun1)=CalendarYear,MONTH(JulSun1)=7),JulSun1,""),IF(AND(YEAR(JulSun1+7)=CalendarYear,MONTH(JulSun1+7)=7),JulSun1+7,""))</f>
        <v>45843</v>
      </c>
      <c r="J48" s="12">
        <f>IF(DAY(JulSun1)=1,IF(AND(YEAR(JulSun1+1)=CalendarYear,MONTH(JulSun1+1)=7),JulSun1+1,""),IF(AND(YEAR(JulSun1+8)=CalendarYear,MONTH(JulSun1+8)=7),JulSun1+8,""))</f>
        <v>45844</v>
      </c>
      <c r="K48" s="12">
        <f>IF(DAY(JulSun1)=1,IF(AND(YEAR(JulSun1+2)=CalendarYear,MONTH(JulSun1+2)=7),JulSun1+2,""),IF(AND(YEAR(JulSun1+9)=CalendarYear,MONTH(JulSun1+9)=7),JulSun1+9,""))</f>
        <v>45845</v>
      </c>
      <c r="L48" s="12">
        <f>IF(DAY(JulSun1)=1,IF(AND(YEAR(JulSun1+3)=CalendarYear,MONTH(JulSun1+3)=7),JulSun1+3,""),IF(AND(YEAR(JulSun1+10)=CalendarYear,MONTH(JulSun1+10)=7),JulSun1+10,""))</f>
        <v>45846</v>
      </c>
      <c r="M48" s="12">
        <f>IF(DAY(JulSun1)=1,IF(AND(YEAR(JulSun1+4)=CalendarYear,MONTH(JulSun1+4)=7),JulSun1+4,""),IF(AND(YEAR(JulSun1+11)=CalendarYear,MONTH(JulSun1+11)=7),JulSun1+11,""))</f>
        <v>45847</v>
      </c>
      <c r="N48" s="12">
        <f>IF(DAY(JulSun1)=1,IF(AND(YEAR(JulSun1+5)=CalendarYear,MONTH(JulSun1+5)=7),JulSun1+5,""),IF(AND(YEAR(JulSun1+12)=CalendarYear,MONTH(JulSun1+12)=7),JulSun1+12,""))</f>
        <v>45848</v>
      </c>
      <c r="O48" s="12">
        <f>IF(DAY(JulSun1)=1,IF(AND(YEAR(JulSun1+6)=CalendarYear,MONTH(JulSun1+6)=7),JulSun1+6,""),IF(AND(YEAR(JulSun1+13)=CalendarYear,MONTH(JulSun1+13)=7),JulSun1+13,""))</f>
        <v>45849</v>
      </c>
      <c r="P48" s="12">
        <f>IF(DAY(JulSun1)=1,IF(AND(YEAR(JulSun1+7)=CalendarYear,MONTH(JulSun1+7)=7),JulSun1+7,""),IF(AND(YEAR(JulSun1+14)=CalendarYear,MONTH(JulSun1+14)=7),JulSun1+14,""))</f>
        <v>45850</v>
      </c>
      <c r="Q48" s="12">
        <f>IF(DAY(JulSun1)=1,IF(AND(YEAR(JulSun1+8)=CalendarYear,MONTH(JulSun1+8)=7),JulSun1+8,""),IF(AND(YEAR(JulSun1+15)=CalendarYear,MONTH(JulSun1+15)=7),JulSun1+15,""))</f>
        <v>45851</v>
      </c>
      <c r="R48" s="12">
        <f>IF(DAY(JulSun1)=1,IF(AND(YEAR(JulSun1+9)=CalendarYear,MONTH(JulSun1+9)=7),JulSun1+9,""),IF(AND(YEAR(JulSun1+16)=CalendarYear,MONTH(JulSun1+16)=7),JulSun1+16,""))</f>
        <v>45852</v>
      </c>
      <c r="S48" s="12">
        <f>IF(DAY(JulSun1)=1,IF(AND(YEAR(JulSun1+10)=CalendarYear,MONTH(JulSun1+10)=7),JulSun1+10,""),IF(AND(YEAR(JulSun1+17)=CalendarYear,MONTH(JulSun1+17)=7),JulSun1+17,""))</f>
        <v>45853</v>
      </c>
      <c r="T48" s="12">
        <f>IF(DAY(JulSun1)=1,IF(AND(YEAR(JulSun1+11)=CalendarYear,MONTH(JulSun1+11)=7),JulSun1+11,""),IF(AND(YEAR(JulSun1+18)=CalendarYear,MONTH(JulSun1+18)=7),JulSun1+18,""))</f>
        <v>45854</v>
      </c>
      <c r="U48" s="12">
        <f>IF(DAY(JulSun1)=1,IF(AND(YEAR(JulSun1+12)=CalendarYear,MONTH(JulSun1+12)=7),JulSun1+12,""),IF(AND(YEAR(JulSun1+19)=CalendarYear,MONTH(JulSun1+19)=7),JulSun1+19,""))</f>
        <v>45855</v>
      </c>
      <c r="V48" s="12">
        <f>IF(DAY(JulSun1)=1,IF(AND(YEAR(JulSun1+13)=CalendarYear,MONTH(JulSun1+13)=7),JulSun1+13,""),IF(AND(YEAR(JulSun1+20)=CalendarYear,MONTH(JulSun1+20)=7),JulSun1+20,""))</f>
        <v>45856</v>
      </c>
      <c r="W48" s="12">
        <f>IF(DAY(JulSun1)=1,IF(AND(YEAR(JulSun1+14)=CalendarYear,MONTH(JulSun1+14)=7),JulSun1+14,""),IF(AND(YEAR(JulSun1+21)=CalendarYear,MONTH(JulSun1+21)=7),JulSun1+21,""))</f>
        <v>45857</v>
      </c>
      <c r="X48" s="12">
        <f>IF(DAY(JulSun1)=1,IF(AND(YEAR(JulSun1+15)=CalendarYear,MONTH(JulSun1+15)=7),JulSun1+15,""),IF(AND(YEAR(JulSun1+22)=CalendarYear,MONTH(JulSun1+22)=7),JulSun1+22,""))</f>
        <v>45858</v>
      </c>
      <c r="Y48" s="12">
        <f>IF(DAY(JulSun1)=1,IF(AND(YEAR(JulSun1+16)=CalendarYear,MONTH(JulSun1+16)=7),JulSun1+16,""),IF(AND(YEAR(JulSun1+23)=CalendarYear,MONTH(JulSun1+23)=7),JulSun1+23,""))</f>
        <v>45859</v>
      </c>
      <c r="Z48" s="12">
        <f>IF(DAY(JulSun1)=1,IF(AND(YEAR(JulSun1+17)=CalendarYear,MONTH(JulSun1+17)=7),JulSun1+17,""),IF(AND(YEAR(JulSun1+24)=CalendarYear,MONTH(JulSun1+24)=7),JulSun1+24,""))</f>
        <v>45860</v>
      </c>
      <c r="AA48" s="12">
        <f>IF(DAY(JulSun1)=1,IF(AND(YEAR(JulSun1+18)=CalendarYear,MONTH(JulSun1+18)=7),JulSun1+18,""),IF(AND(YEAR(JulSun1+25)=CalendarYear,MONTH(JulSun1+25)=7),JulSun1+25,""))</f>
        <v>45861</v>
      </c>
      <c r="AB48" s="12">
        <f>IF(DAY(JulSun1)=1,IF(AND(YEAR(JulSun1+19)=CalendarYear,MONTH(JulSun1+19)=7),JulSun1+19,""),IF(AND(YEAR(JulSun1+26)=CalendarYear,MONTH(JulSun1+26)=7),JulSun1+26,""))</f>
        <v>45862</v>
      </c>
      <c r="AC48" s="12">
        <f>IF(DAY(JulSun1)=1,IF(AND(YEAR(JulSun1+20)=CalendarYear,MONTH(JulSun1+20)=7),JulSun1+20,""),IF(AND(YEAR(JulSun1+27)=CalendarYear,MONTH(JulSun1+27)=7),JulSun1+27,""))</f>
        <v>45863</v>
      </c>
      <c r="AD48" s="12">
        <f>IF(DAY(JulSun1)=1,IF(AND(YEAR(JulSun1+21)=CalendarYear,MONTH(JulSun1+21)=7),JulSun1+21,""),IF(AND(YEAR(JulSun1+28)=CalendarYear,MONTH(JulSun1+28)=7),JulSun1+28,""))</f>
        <v>45864</v>
      </c>
      <c r="AE48" s="12">
        <f>IF(DAY(JulSun1)=1,IF(AND(YEAR(JulSun1+22)=CalendarYear,MONTH(JulSun1+22)=7),JulSun1+22,""),IF(AND(YEAR(JulSun1+29)=CalendarYear,MONTH(JulSun1+29)=7),JulSun1+29,""))</f>
        <v>45865</v>
      </c>
      <c r="AF48" s="12">
        <f>IF(DAY(JulSun1)=1,IF(AND(YEAR(JulSun1+23)=CalendarYear,MONTH(JulSun1+23)=7),JulSun1+23,""),IF(AND(YEAR(JulSun1+30)=CalendarYear,MONTH(JulSun1+30)=7),JulSun1+30,""))</f>
        <v>45866</v>
      </c>
      <c r="AG48" s="12">
        <f>IF(DAY(JulSun1)=1,IF(AND(YEAR(JulSun1+24)=CalendarYear,MONTH(JulSun1+24)=7),JulSun1+24,""),IF(AND(YEAR(JulSun1+31)=CalendarYear,MONTH(JulSun1+31)=7),JulSun1+31,""))</f>
        <v>45867</v>
      </c>
      <c r="AH48" s="12">
        <f>IF(DAY(JulSun1)=1,IF(AND(YEAR(JulSun1+25)=CalendarYear,MONTH(JulSun1+25)=7),JulSun1+25,""),IF(AND(YEAR(JulSun1+32)=CalendarYear,MONTH(JulSun1+32)=7),JulSun1+32,""))</f>
        <v>45868</v>
      </c>
      <c r="AI48" s="12">
        <f>IF(DAY(JulSun1)=1,IF(AND(YEAR(JulSun1+26)=CalendarYear,MONTH(JulSun1+26)=7),JulSun1+26,""),IF(AND(YEAR(JulSun1+33)=CalendarYear,MONTH(JulSun1+33)=7),JulSun1+33,""))</f>
        <v>45869</v>
      </c>
      <c r="AJ48" s="12" t="str">
        <f>IF(DAY(JulSun1)=1,IF(AND(YEAR(JulSun1+27)=CalendarYear,MONTH(JulSun1+27)=7),JulSun1+27,""),IF(AND(YEAR(JulSun1+34)=CalendarYear,MONTH(JulSun1+34)=7),JulSun1+34,""))</f>
        <v/>
      </c>
      <c r="AK48" s="12" t="str">
        <f>IF(DAY(JulSun1)=1,IF(AND(YEAR(JulSun1+28)=CalendarYear,MONTH(JulSun1+28)=7),JulSun1+28,""),IF(AND(YEAR(JulSun1+35)=CalendarYear,MONTH(JulSun1+35)=7),JulSun1+35,""))</f>
        <v/>
      </c>
      <c r="AL48" s="12" t="str">
        <f>IF(DAY(JulSun1)=1,IF(AND(YEAR(JulSun1+29)=CalendarYear,MONTH(JulSun1+29)=7),JulSun1+29,""),IF(AND(YEAR(JulSun1+36)=CalendarYear,MONTH(JulSun1+36)=7),JulSun1+36,""))</f>
        <v/>
      </c>
      <c r="AM48" s="13" t="str">
        <f>IF(DAY(JulSun1)=1,IF(AND(YEAR(JulSun1+30)=CalendarYear,MONTH(JulSun1+30)=7),JulSun1+30,""),IF(AND(YEAR(JulSun1+37)=CalendarYear,MONTH(JulSun1+37)=7),JulSun1+37,""))</f>
        <v/>
      </c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  <c r="BL48" s="64"/>
      <c r="BM48" s="64"/>
      <c r="BN48" s="64"/>
      <c r="BO48" s="64"/>
      <c r="BP48" s="64"/>
      <c r="BQ48" s="64"/>
      <c r="BR48" s="64"/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  <c r="DE48" s="64"/>
      <c r="DF48" s="64"/>
      <c r="DG48" s="64"/>
      <c r="DH48" s="64"/>
      <c r="DI48" s="64"/>
      <c r="DJ48" s="64"/>
      <c r="DK48" s="64"/>
      <c r="DL48" s="64"/>
      <c r="DM48" s="64"/>
      <c r="DN48" s="64"/>
      <c r="DO48" s="64"/>
      <c r="DP48" s="64"/>
      <c r="DQ48" s="64"/>
      <c r="DR48" s="64"/>
      <c r="DS48" s="64"/>
      <c r="DT48" s="64"/>
      <c r="DU48" s="64"/>
      <c r="DV48" s="64"/>
      <c r="DW48" s="64"/>
      <c r="DX48" s="64"/>
      <c r="DY48" s="64"/>
      <c r="DZ48" s="64"/>
      <c r="EA48" s="64"/>
      <c r="EB48" s="64"/>
      <c r="EC48" s="64"/>
      <c r="ED48" s="64"/>
      <c r="EE48" s="64"/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4"/>
      <c r="ET48" s="64"/>
      <c r="EU48" s="64"/>
      <c r="EV48" s="64"/>
      <c r="EW48" s="64"/>
      <c r="EX48" s="64"/>
      <c r="EY48" s="64"/>
      <c r="EZ48" s="64"/>
      <c r="FA48" s="64"/>
      <c r="FB48" s="64"/>
      <c r="FC48" s="64"/>
      <c r="FD48" s="64"/>
      <c r="FE48" s="64"/>
      <c r="FF48" s="64"/>
      <c r="FG48" s="64"/>
      <c r="FH48" s="64"/>
      <c r="FI48" s="64"/>
      <c r="FJ48" s="64"/>
      <c r="FK48" s="64"/>
      <c r="FL48" s="64"/>
      <c r="FM48" s="64"/>
      <c r="FN48" s="64"/>
      <c r="FO48" s="64"/>
      <c r="FP48" s="64"/>
      <c r="FQ48" s="64"/>
      <c r="FR48" s="64"/>
      <c r="FS48" s="64"/>
      <c r="FT48" s="64"/>
      <c r="FU48" s="64"/>
      <c r="FV48" s="64"/>
      <c r="FW48" s="64"/>
      <c r="FX48" s="64"/>
      <c r="FY48" s="64"/>
      <c r="FZ48" s="64"/>
      <c r="GA48" s="64"/>
      <c r="GB48" s="64"/>
      <c r="GC48" s="64"/>
      <c r="GD48" s="64"/>
      <c r="GE48" s="64"/>
      <c r="GF48" s="64"/>
      <c r="GG48" s="64"/>
      <c r="GH48" s="64"/>
      <c r="GI48" s="64"/>
      <c r="GJ48" s="64"/>
      <c r="GK48" s="64"/>
      <c r="GL48" s="64"/>
      <c r="GM48" s="64"/>
      <c r="GN48" s="64"/>
      <c r="GO48" s="64"/>
      <c r="GP48" s="64"/>
      <c r="GQ48" s="64"/>
      <c r="GR48" s="64"/>
      <c r="GS48" s="64"/>
      <c r="GT48" s="64"/>
      <c r="GU48" s="64"/>
      <c r="GV48" s="64"/>
      <c r="GW48" s="64"/>
      <c r="GX48" s="64"/>
      <c r="GY48" s="64"/>
      <c r="GZ48" s="64"/>
      <c r="HA48" s="64"/>
      <c r="HB48" s="64"/>
      <c r="HC48" s="64"/>
      <c r="HD48" s="64"/>
      <c r="HE48" s="64"/>
      <c r="HF48" s="64"/>
      <c r="HG48" s="64"/>
      <c r="HH48" s="64"/>
      <c r="HI48" s="64"/>
      <c r="HJ48" s="64"/>
      <c r="HK48" s="64"/>
      <c r="HL48" s="64"/>
      <c r="HM48" s="64"/>
      <c r="HN48" s="64"/>
      <c r="HO48" s="64"/>
      <c r="HP48" s="64"/>
      <c r="HQ48" s="64"/>
      <c r="HR48" s="64"/>
      <c r="HS48" s="64"/>
      <c r="HT48" s="64"/>
      <c r="HU48" s="64"/>
      <c r="HV48" s="64"/>
      <c r="HW48" s="64"/>
      <c r="HX48" s="64"/>
      <c r="HY48" s="64"/>
      <c r="HZ48" s="64"/>
      <c r="IA48" s="64"/>
      <c r="IB48" s="64"/>
      <c r="IC48" s="64"/>
      <c r="ID48" s="64"/>
      <c r="IE48" s="64"/>
      <c r="IF48" s="64"/>
      <c r="IG48" s="64"/>
      <c r="IH48" s="64"/>
      <c r="II48" s="64"/>
      <c r="IJ48" s="64"/>
      <c r="IK48" s="64"/>
      <c r="IL48" s="64"/>
      <c r="IM48" s="64"/>
      <c r="IN48" s="64"/>
      <c r="IO48" s="64"/>
      <c r="IP48" s="64"/>
      <c r="IQ48" s="64"/>
      <c r="IR48" s="64"/>
      <c r="IS48" s="64"/>
      <c r="IT48" s="64"/>
      <c r="IU48" s="64"/>
      <c r="IV48" s="64"/>
      <c r="IW48" s="64"/>
      <c r="IX48" s="64"/>
      <c r="IY48" s="64"/>
      <c r="IZ48" s="64"/>
      <c r="JA48" s="64"/>
      <c r="JB48" s="64"/>
      <c r="JC48" s="64"/>
      <c r="JD48" s="64"/>
      <c r="JE48" s="64"/>
      <c r="JF48" s="64"/>
      <c r="JG48" s="64"/>
      <c r="JH48" s="64"/>
      <c r="JI48" s="64"/>
      <c r="JJ48" s="64"/>
      <c r="JK48" s="64"/>
      <c r="JL48" s="64"/>
      <c r="JM48" s="64"/>
      <c r="JN48" s="64"/>
    </row>
    <row r="49" spans="2:274" s="10" customFormat="1" ht="19" hidden="1" customHeight="1" x14ac:dyDescent="0.4">
      <c r="B49" s="136"/>
      <c r="C49" s="11" t="s">
        <v>0</v>
      </c>
      <c r="D49" s="11" t="s">
        <v>1</v>
      </c>
      <c r="E49" s="11" t="s">
        <v>2</v>
      </c>
      <c r="F49" s="11" t="s">
        <v>3</v>
      </c>
      <c r="G49" s="11" t="s">
        <v>4</v>
      </c>
      <c r="H49" s="11" t="s">
        <v>5</v>
      </c>
      <c r="I49" s="11" t="s">
        <v>6</v>
      </c>
      <c r="J49" s="11" t="s">
        <v>0</v>
      </c>
      <c r="K49" s="11" t="s">
        <v>1</v>
      </c>
      <c r="L49" s="11" t="s">
        <v>2</v>
      </c>
      <c r="M49" s="11" t="s">
        <v>3</v>
      </c>
      <c r="N49" s="11" t="s">
        <v>4</v>
      </c>
      <c r="O49" s="11" t="s">
        <v>5</v>
      </c>
      <c r="P49" s="11" t="s">
        <v>6</v>
      </c>
      <c r="Q49" s="11" t="s">
        <v>0</v>
      </c>
      <c r="R49" s="11" t="s">
        <v>1</v>
      </c>
      <c r="S49" s="11" t="s">
        <v>2</v>
      </c>
      <c r="T49" s="11" t="s">
        <v>3</v>
      </c>
      <c r="U49" s="11" t="s">
        <v>4</v>
      </c>
      <c r="V49" s="11" t="s">
        <v>5</v>
      </c>
      <c r="W49" s="11" t="s">
        <v>6</v>
      </c>
      <c r="X49" s="11" t="s">
        <v>0</v>
      </c>
      <c r="Y49" s="11" t="s">
        <v>1</v>
      </c>
      <c r="Z49" s="11" t="s">
        <v>2</v>
      </c>
      <c r="AA49" s="11" t="s">
        <v>3</v>
      </c>
      <c r="AB49" s="11" t="s">
        <v>4</v>
      </c>
      <c r="AC49" s="11" t="s">
        <v>5</v>
      </c>
      <c r="AD49" s="11" t="s">
        <v>6</v>
      </c>
      <c r="AE49" s="11" t="s">
        <v>0</v>
      </c>
      <c r="AF49" s="11" t="s">
        <v>1</v>
      </c>
      <c r="AG49" s="11" t="s">
        <v>2</v>
      </c>
      <c r="AH49" s="11" t="s">
        <v>3</v>
      </c>
      <c r="AI49" s="11" t="s">
        <v>4</v>
      </c>
      <c r="AJ49" s="11" t="s">
        <v>5</v>
      </c>
      <c r="AK49" s="11" t="s">
        <v>6</v>
      </c>
      <c r="AL49" s="11" t="s">
        <v>0</v>
      </c>
      <c r="AM49" s="14" t="s">
        <v>1</v>
      </c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  <c r="GD49" s="64"/>
      <c r="GE49" s="64"/>
      <c r="GF49" s="64"/>
      <c r="GG49" s="64"/>
      <c r="GH49" s="64"/>
      <c r="GI49" s="64"/>
      <c r="GJ49" s="64"/>
      <c r="GK49" s="64"/>
      <c r="GL49" s="64"/>
      <c r="GM49" s="64"/>
      <c r="GN49" s="64"/>
      <c r="GO49" s="64"/>
      <c r="GP49" s="64"/>
      <c r="GQ49" s="64"/>
      <c r="GR49" s="64"/>
      <c r="GS49" s="64"/>
      <c r="GT49" s="64"/>
      <c r="GU49" s="64"/>
      <c r="GV49" s="64"/>
      <c r="GW49" s="64"/>
      <c r="GX49" s="64"/>
      <c r="GY49" s="64"/>
      <c r="GZ49" s="64"/>
      <c r="HA49" s="64"/>
      <c r="HB49" s="64"/>
      <c r="HC49" s="64"/>
      <c r="HD49" s="64"/>
      <c r="HE49" s="64"/>
      <c r="HF49" s="64"/>
      <c r="HG49" s="64"/>
      <c r="HH49" s="64"/>
      <c r="HI49" s="64"/>
      <c r="HJ49" s="64"/>
      <c r="HK49" s="64"/>
      <c r="HL49" s="64"/>
      <c r="HM49" s="64"/>
      <c r="HN49" s="64"/>
      <c r="HO49" s="64"/>
      <c r="HP49" s="64"/>
      <c r="HQ49" s="64"/>
      <c r="HR49" s="64"/>
      <c r="HS49" s="64"/>
      <c r="HT49" s="64"/>
      <c r="HU49" s="64"/>
      <c r="HV49" s="64"/>
      <c r="HW49" s="64"/>
      <c r="HX49" s="64"/>
      <c r="HY49" s="64"/>
      <c r="HZ49" s="64"/>
      <c r="IA49" s="64"/>
      <c r="IB49" s="64"/>
      <c r="IC49" s="64"/>
      <c r="ID49" s="64"/>
      <c r="IE49" s="64"/>
      <c r="IF49" s="64"/>
      <c r="IG49" s="64"/>
      <c r="IH49" s="64"/>
      <c r="II49" s="64"/>
      <c r="IJ49" s="64"/>
      <c r="IK49" s="64"/>
      <c r="IL49" s="64"/>
      <c r="IM49" s="64"/>
      <c r="IN49" s="64"/>
      <c r="IO49" s="64"/>
      <c r="IP49" s="64"/>
      <c r="IQ49" s="64"/>
      <c r="IR49" s="64"/>
      <c r="IS49" s="64"/>
      <c r="IT49" s="64"/>
      <c r="IU49" s="64"/>
      <c r="IV49" s="64"/>
      <c r="IW49" s="64"/>
      <c r="IX49" s="64"/>
      <c r="IY49" s="64"/>
      <c r="IZ49" s="64"/>
      <c r="JA49" s="64"/>
      <c r="JB49" s="64"/>
      <c r="JC49" s="64"/>
      <c r="JD49" s="64"/>
      <c r="JE49" s="64"/>
      <c r="JF49" s="64"/>
      <c r="JG49" s="64"/>
      <c r="JH49" s="64"/>
      <c r="JI49" s="64"/>
      <c r="JJ49" s="64"/>
      <c r="JK49" s="64"/>
      <c r="JL49" s="64"/>
      <c r="JM49" s="64"/>
      <c r="JN49" s="64"/>
    </row>
    <row r="50" spans="2:274" ht="19" hidden="1" customHeight="1" thickBot="1" x14ac:dyDescent="0.45">
      <c r="B50" s="35" t="s">
        <v>29</v>
      </c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</row>
    <row r="51" spans="2:274" ht="19" hidden="1" customHeight="1" thickTop="1" thickBot="1" x14ac:dyDescent="0.45">
      <c r="B51" s="45" t="s">
        <v>28</v>
      </c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7"/>
    </row>
    <row r="52" spans="2:274" ht="19" hidden="1" customHeight="1" thickTop="1" thickBot="1" x14ac:dyDescent="0.45">
      <c r="B52" s="8" t="s">
        <v>25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7"/>
      <c r="Y52" s="43"/>
      <c r="Z52" s="18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</row>
    <row r="53" spans="2:274" ht="19" hidden="1" customHeight="1" x14ac:dyDescent="0.4">
      <c r="B53" s="9" t="s">
        <v>27</v>
      </c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5"/>
      <c r="Z53" s="16"/>
      <c r="AA53" s="16"/>
      <c r="AB53" s="16"/>
      <c r="AC53" s="16"/>
      <c r="AD53" s="16"/>
      <c r="AE53" s="16"/>
      <c r="AF53" s="16"/>
      <c r="AG53" s="16"/>
      <c r="AH53" s="16"/>
      <c r="AI53" s="25"/>
      <c r="AJ53" s="25"/>
      <c r="AK53" s="16"/>
      <c r="AL53" s="16"/>
      <c r="AM53" s="16"/>
    </row>
    <row r="54" spans="2:274" ht="12" hidden="1" customHeight="1" x14ac:dyDescent="0.4"/>
    <row r="55" spans="2:274" s="10" customFormat="1" ht="19" hidden="1" customHeight="1" x14ac:dyDescent="0.4">
      <c r="B55" s="135">
        <f>DATE(CalendarYear,8,1)</f>
        <v>45870</v>
      </c>
      <c r="C55" s="12" t="str">
        <f>IF(DAY(AugSun1)=1,"",IF(AND(YEAR(AugSun1+1)=CalendarYear,MONTH(AugSun1+1)=8),AugSun1+1,""))</f>
        <v/>
      </c>
      <c r="D55" s="12" t="str">
        <f>IF(DAY(AugSun1)=1,"",IF(AND(YEAR(AugSun1+2)=CalendarYear,MONTH(AugSun1+2)=8),AugSun1+2,""))</f>
        <v/>
      </c>
      <c r="E55" s="12" t="str">
        <f>IF(DAY(AugSun1)=1,"",IF(AND(YEAR(AugSun1+3)=CalendarYear,MONTH(AugSun1+3)=8),AugSun1+3,""))</f>
        <v/>
      </c>
      <c r="F55" s="12" t="str">
        <f>IF(DAY(AugSun1)=1,"",IF(AND(YEAR(AugSun1+4)=CalendarYear,MONTH(AugSun1+4)=8),AugSun1+4,""))</f>
        <v/>
      </c>
      <c r="G55" s="12" t="str">
        <f>IF(DAY(AugSun1)=1,"",IF(AND(YEAR(AugSun1+5)=CalendarYear,MONTH(AugSun1+5)=8),AugSun1+5,""))</f>
        <v/>
      </c>
      <c r="H55" s="12">
        <f>IF(DAY(AugSun1)=1,"",IF(AND(YEAR(AugSun1+6)=CalendarYear,MONTH(AugSun1+6)=8),AugSun1+6,""))</f>
        <v>45870</v>
      </c>
      <c r="I55" s="12">
        <f>IF(DAY(AugSun1)=1,IF(AND(YEAR(AugSun1)=CalendarYear,MONTH(AugSun1)=8),AugSun1,""),IF(AND(YEAR(AugSun1+7)=CalendarYear,MONTH(AugSun1+7)=8),AugSun1+7,""))</f>
        <v>45871</v>
      </c>
      <c r="J55" s="12">
        <f>IF(DAY(AugSun1)=1,IF(AND(YEAR(AugSun1+1)=CalendarYear,MONTH(AugSun1+1)=8),AugSun1+1,""),IF(AND(YEAR(AugSun1+8)=CalendarYear,MONTH(AugSun1+8)=8),AugSun1+8,""))</f>
        <v>45872</v>
      </c>
      <c r="K55" s="12">
        <f>IF(DAY(AugSun1)=1,IF(AND(YEAR(AugSun1+2)=CalendarYear,MONTH(AugSun1+2)=8),AugSun1+2,""),IF(AND(YEAR(AugSun1+9)=CalendarYear,MONTH(AugSun1+9)=8),AugSun1+9,""))</f>
        <v>45873</v>
      </c>
      <c r="L55" s="12">
        <f>IF(DAY(AugSun1)=1,IF(AND(YEAR(AugSun1+3)=CalendarYear,MONTH(AugSun1+3)=8),AugSun1+3,""),IF(AND(YEAR(AugSun1+10)=CalendarYear,MONTH(AugSun1+10)=8),AugSun1+10,""))</f>
        <v>45874</v>
      </c>
      <c r="M55" s="12">
        <f>IF(DAY(AugSun1)=1,IF(AND(YEAR(AugSun1+4)=CalendarYear,MONTH(AugSun1+4)=8),AugSun1+4,""),IF(AND(YEAR(AugSun1+11)=CalendarYear,MONTH(AugSun1+11)=8),AugSun1+11,""))</f>
        <v>45875</v>
      </c>
      <c r="N55" s="12">
        <f>IF(DAY(AugSun1)=1,IF(AND(YEAR(AugSun1+5)=CalendarYear,MONTH(AugSun1+5)=8),AugSun1+5,""),IF(AND(YEAR(AugSun1+12)=CalendarYear,MONTH(AugSun1+12)=8),AugSun1+12,""))</f>
        <v>45876</v>
      </c>
      <c r="O55" s="12">
        <f>IF(DAY(AugSun1)=1,IF(AND(YEAR(AugSun1+6)=CalendarYear,MONTH(AugSun1+6)=8),AugSun1+6,""),IF(AND(YEAR(AugSun1+13)=CalendarYear,MONTH(AugSun1+13)=8),AugSun1+13,""))</f>
        <v>45877</v>
      </c>
      <c r="P55" s="12">
        <f>IF(DAY(AugSun1)=1,IF(AND(YEAR(AugSun1+7)=CalendarYear,MONTH(AugSun1+7)=8),AugSun1+7,""),IF(AND(YEAR(AugSun1+14)=CalendarYear,MONTH(AugSun1+14)=8),AugSun1+14,""))</f>
        <v>45878</v>
      </c>
      <c r="Q55" s="12">
        <f>IF(DAY(AugSun1)=1,IF(AND(YEAR(AugSun1+8)=CalendarYear,MONTH(AugSun1+8)=8),AugSun1+8,""),IF(AND(YEAR(AugSun1+15)=CalendarYear,MONTH(AugSun1+15)=8),AugSun1+15,""))</f>
        <v>45879</v>
      </c>
      <c r="R55" s="12">
        <f>IF(DAY(AugSun1)=1,IF(AND(YEAR(AugSun1+9)=CalendarYear,MONTH(AugSun1+9)=8),AugSun1+9,""),IF(AND(YEAR(AugSun1+16)=CalendarYear,MONTH(AugSun1+16)=8),AugSun1+16,""))</f>
        <v>45880</v>
      </c>
      <c r="S55" s="12">
        <f>IF(DAY(AugSun1)=1,IF(AND(YEAR(AugSun1+10)=CalendarYear,MONTH(AugSun1+10)=8),AugSun1+10,""),IF(AND(YEAR(AugSun1+17)=CalendarYear,MONTH(AugSun1+17)=8),AugSun1+17,""))</f>
        <v>45881</v>
      </c>
      <c r="T55" s="12">
        <f>IF(DAY(AugSun1)=1,IF(AND(YEAR(AugSun1+11)=CalendarYear,MONTH(AugSun1+11)=8),AugSun1+11,""),IF(AND(YEAR(AugSun1+18)=CalendarYear,MONTH(AugSun1+18)=8),AugSun1+18,""))</f>
        <v>45882</v>
      </c>
      <c r="U55" s="12">
        <f>IF(DAY(AugSun1)=1,IF(AND(YEAR(AugSun1+12)=CalendarYear,MONTH(AugSun1+12)=8),AugSun1+12,""),IF(AND(YEAR(AugSun1+19)=CalendarYear,MONTH(AugSun1+19)=8),AugSun1+19,""))</f>
        <v>45883</v>
      </c>
      <c r="V55" s="12">
        <f>IF(DAY(AugSun1)=1,IF(AND(YEAR(AugSun1+13)=CalendarYear,MONTH(AugSun1+13)=8),AugSun1+13,""),IF(AND(YEAR(AugSun1+20)=CalendarYear,MONTH(AugSun1+20)=8),AugSun1+20,""))</f>
        <v>45884</v>
      </c>
      <c r="W55" s="12">
        <f>IF(DAY(AugSun1)=1,IF(AND(YEAR(AugSun1+14)=CalendarYear,MONTH(AugSun1+14)=8),AugSun1+14,""),IF(AND(YEAR(AugSun1+21)=CalendarYear,MONTH(AugSun1+21)=8),AugSun1+21,""))</f>
        <v>45885</v>
      </c>
      <c r="X55" s="12">
        <f>IF(DAY(AugSun1)=1,IF(AND(YEAR(AugSun1+15)=CalendarYear,MONTH(AugSun1+15)=8),AugSun1+15,""),IF(AND(YEAR(AugSun1+22)=CalendarYear,MONTH(AugSun1+22)=8),AugSun1+22,""))</f>
        <v>45886</v>
      </c>
      <c r="Y55" s="12">
        <f>IF(DAY(AugSun1)=1,IF(AND(YEAR(AugSun1+16)=CalendarYear,MONTH(AugSun1+16)=8),AugSun1+16,""),IF(AND(YEAR(AugSun1+23)=CalendarYear,MONTH(AugSun1+23)=8),AugSun1+23,""))</f>
        <v>45887</v>
      </c>
      <c r="Z55" s="12">
        <f>IF(DAY(AugSun1)=1,IF(AND(YEAR(AugSun1+17)=CalendarYear,MONTH(AugSun1+17)=8),AugSun1+17,""),IF(AND(YEAR(AugSun1+24)=CalendarYear,MONTH(AugSun1+24)=8),AugSun1+24,""))</f>
        <v>45888</v>
      </c>
      <c r="AA55" s="12">
        <f>IF(DAY(AugSun1)=1,IF(AND(YEAR(AugSun1+18)=CalendarYear,MONTH(AugSun1+18)=8),AugSun1+18,""),IF(AND(YEAR(AugSun1+25)=CalendarYear,MONTH(AugSun1+25)=8),AugSun1+25,""))</f>
        <v>45889</v>
      </c>
      <c r="AB55" s="12">
        <f>IF(DAY(AugSun1)=1,IF(AND(YEAR(AugSun1+19)=CalendarYear,MONTH(AugSun1+19)=8),AugSun1+19,""),IF(AND(YEAR(AugSun1+26)=CalendarYear,MONTH(AugSun1+26)=8),AugSun1+26,""))</f>
        <v>45890</v>
      </c>
      <c r="AC55" s="12">
        <f>IF(DAY(AugSun1)=1,IF(AND(YEAR(AugSun1+20)=CalendarYear,MONTH(AugSun1+20)=8),AugSun1+20,""),IF(AND(YEAR(AugSun1+27)=CalendarYear,MONTH(AugSun1+27)=8),AugSun1+27,""))</f>
        <v>45891</v>
      </c>
      <c r="AD55" s="12">
        <f>IF(DAY(AugSun1)=1,IF(AND(YEAR(AugSun1+21)=CalendarYear,MONTH(AugSun1+21)=8),AugSun1+21,""),IF(AND(YEAR(AugSun1+28)=CalendarYear,MONTH(AugSun1+28)=8),AugSun1+28,""))</f>
        <v>45892</v>
      </c>
      <c r="AE55" s="12">
        <f>IF(DAY(AugSun1)=1,IF(AND(YEAR(AugSun1+22)=CalendarYear,MONTH(AugSun1+22)=8),AugSun1+22,""),IF(AND(YEAR(AugSun1+29)=CalendarYear,MONTH(AugSun1+29)=8),AugSun1+29,""))</f>
        <v>45893</v>
      </c>
      <c r="AF55" s="12">
        <f>IF(DAY(AugSun1)=1,IF(AND(YEAR(AugSun1+23)=CalendarYear,MONTH(AugSun1+23)=8),AugSun1+23,""),IF(AND(YEAR(AugSun1+30)=CalendarYear,MONTH(AugSun1+30)=8),AugSun1+30,""))</f>
        <v>45894</v>
      </c>
      <c r="AG55" s="12">
        <f>IF(DAY(AugSun1)=1,IF(AND(YEAR(AugSun1+24)=CalendarYear,MONTH(AugSun1+24)=8),AugSun1+24,""),IF(AND(YEAR(AugSun1+31)=CalendarYear,MONTH(AugSun1+31)=8),AugSun1+31,""))</f>
        <v>45895</v>
      </c>
      <c r="AH55" s="12">
        <f>IF(DAY(AugSun1)=1,IF(AND(YEAR(AugSun1+25)=CalendarYear,MONTH(AugSun1+25)=8),AugSun1+25,""),IF(AND(YEAR(AugSun1+32)=CalendarYear,MONTH(AugSun1+32)=8),AugSun1+32,""))</f>
        <v>45896</v>
      </c>
      <c r="AI55" s="12">
        <f>IF(DAY(AugSun1)=1,IF(AND(YEAR(AugSun1+26)=CalendarYear,MONTH(AugSun1+26)=8),AugSun1+26,""),IF(AND(YEAR(AugSun1+33)=CalendarYear,MONTH(AugSun1+33)=8),AugSun1+33,""))</f>
        <v>45897</v>
      </c>
      <c r="AJ55" s="12">
        <f>IF(DAY(AugSun1)=1,IF(AND(YEAR(AugSun1+27)=CalendarYear,MONTH(AugSun1+27)=8),AugSun1+27,""),IF(AND(YEAR(AugSun1+34)=CalendarYear,MONTH(AugSun1+34)=8),AugSun1+34,""))</f>
        <v>45898</v>
      </c>
      <c r="AK55" s="12">
        <f>IF(DAY(AugSun1)=1,IF(AND(YEAR(AugSun1+28)=CalendarYear,MONTH(AugSun1+28)=8),AugSun1+28,""),IF(AND(YEAR(AugSun1+35)=CalendarYear,MONTH(AugSun1+35)=8),AugSun1+35,""))</f>
        <v>45899</v>
      </c>
      <c r="AL55" s="12">
        <f>IF(DAY(AugSun1)=1,IF(AND(YEAR(AugSun1+29)=CalendarYear,MONTH(AugSun1+29)=8),AugSun1+29,""),IF(AND(YEAR(AugSun1+36)=CalendarYear,MONTH(AugSun1+36)=8),AugSun1+36,""))</f>
        <v>45900</v>
      </c>
      <c r="AM55" s="13" t="str">
        <f>IF(DAY(AugSun1)=1,IF(AND(YEAR(AugSun1+30)=CalendarYear,MONTH(AugSun1+30)=8),AugSun1+30,""),IF(AND(YEAR(AugSun1+37)=CalendarYear,MONTH(AugSun1+37)=8),AugSun1+37,""))</f>
        <v/>
      </c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64"/>
      <c r="DR55" s="64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4"/>
      <c r="ET55" s="64"/>
      <c r="EU55" s="64"/>
      <c r="EV55" s="64"/>
      <c r="EW55" s="64"/>
      <c r="EX55" s="64"/>
      <c r="EY55" s="64"/>
      <c r="EZ55" s="64"/>
      <c r="FA55" s="64"/>
      <c r="FB55" s="64"/>
      <c r="FC55" s="64"/>
      <c r="FD55" s="64"/>
      <c r="FE55" s="64"/>
      <c r="FF55" s="64"/>
      <c r="FG55" s="64"/>
      <c r="FH55" s="64"/>
      <c r="FI55" s="64"/>
      <c r="FJ55" s="64"/>
      <c r="FK55" s="64"/>
      <c r="FL55" s="64"/>
      <c r="FM55" s="64"/>
      <c r="FN55" s="64"/>
      <c r="FO55" s="64"/>
      <c r="FP55" s="64"/>
      <c r="FQ55" s="64"/>
      <c r="FR55" s="64"/>
      <c r="FS55" s="64"/>
      <c r="FT55" s="64"/>
      <c r="FU55" s="64"/>
      <c r="FV55" s="64"/>
      <c r="FW55" s="64"/>
      <c r="FX55" s="64"/>
      <c r="FY55" s="64"/>
      <c r="FZ55" s="64"/>
      <c r="GA55" s="64"/>
      <c r="GB55" s="64"/>
      <c r="GC55" s="64"/>
      <c r="GD55" s="64"/>
      <c r="GE55" s="64"/>
      <c r="GF55" s="64"/>
      <c r="GG55" s="64"/>
      <c r="GH55" s="64"/>
      <c r="GI55" s="64"/>
      <c r="GJ55" s="64"/>
      <c r="GK55" s="64"/>
      <c r="GL55" s="64"/>
      <c r="GM55" s="64"/>
      <c r="GN55" s="64"/>
      <c r="GO55" s="64"/>
      <c r="GP55" s="64"/>
      <c r="GQ55" s="64"/>
      <c r="GR55" s="64"/>
      <c r="GS55" s="64"/>
      <c r="GT55" s="64"/>
      <c r="GU55" s="64"/>
      <c r="GV55" s="64"/>
      <c r="GW55" s="64"/>
      <c r="GX55" s="64"/>
      <c r="GY55" s="64"/>
      <c r="GZ55" s="64"/>
      <c r="HA55" s="64"/>
      <c r="HB55" s="64"/>
      <c r="HC55" s="64"/>
      <c r="HD55" s="64"/>
      <c r="HE55" s="64"/>
      <c r="HF55" s="64"/>
      <c r="HG55" s="64"/>
      <c r="HH55" s="64"/>
      <c r="HI55" s="64"/>
      <c r="HJ55" s="64"/>
      <c r="HK55" s="64"/>
      <c r="HL55" s="64"/>
      <c r="HM55" s="64"/>
      <c r="HN55" s="64"/>
      <c r="HO55" s="64"/>
      <c r="HP55" s="64"/>
      <c r="HQ55" s="64"/>
      <c r="HR55" s="64"/>
      <c r="HS55" s="64"/>
      <c r="HT55" s="64"/>
      <c r="HU55" s="64"/>
      <c r="HV55" s="64"/>
      <c r="HW55" s="64"/>
      <c r="HX55" s="64"/>
      <c r="HY55" s="64"/>
      <c r="HZ55" s="64"/>
      <c r="IA55" s="64"/>
      <c r="IB55" s="64"/>
      <c r="IC55" s="64"/>
      <c r="ID55" s="64"/>
      <c r="IE55" s="64"/>
      <c r="IF55" s="64"/>
      <c r="IG55" s="64"/>
      <c r="IH55" s="64"/>
      <c r="II55" s="64"/>
      <c r="IJ55" s="64"/>
      <c r="IK55" s="64"/>
      <c r="IL55" s="64"/>
      <c r="IM55" s="64"/>
      <c r="IN55" s="64"/>
      <c r="IO55" s="64"/>
      <c r="IP55" s="64"/>
      <c r="IQ55" s="64"/>
      <c r="IR55" s="64"/>
      <c r="IS55" s="64"/>
      <c r="IT55" s="64"/>
      <c r="IU55" s="64"/>
      <c r="IV55" s="64"/>
      <c r="IW55" s="64"/>
      <c r="IX55" s="64"/>
      <c r="IY55" s="64"/>
      <c r="IZ55" s="64"/>
      <c r="JA55" s="64"/>
      <c r="JB55" s="64"/>
      <c r="JC55" s="64"/>
      <c r="JD55" s="64"/>
      <c r="JE55" s="64"/>
      <c r="JF55" s="64"/>
      <c r="JG55" s="64"/>
      <c r="JH55" s="64"/>
      <c r="JI55" s="64"/>
      <c r="JJ55" s="64"/>
      <c r="JK55" s="64"/>
      <c r="JL55" s="64"/>
      <c r="JM55" s="64"/>
      <c r="JN55" s="64"/>
    </row>
    <row r="56" spans="2:274" s="10" customFormat="1" ht="19" hidden="1" customHeight="1" thickBot="1" x14ac:dyDescent="0.45">
      <c r="B56" s="136"/>
      <c r="C56" s="11" t="s">
        <v>0</v>
      </c>
      <c r="D56" s="11" t="s">
        <v>1</v>
      </c>
      <c r="E56" s="11" t="s">
        <v>2</v>
      </c>
      <c r="F56" s="11" t="s">
        <v>3</v>
      </c>
      <c r="G56" s="11" t="s">
        <v>4</v>
      </c>
      <c r="H56" s="11" t="s">
        <v>5</v>
      </c>
      <c r="I56" s="11" t="s">
        <v>6</v>
      </c>
      <c r="J56" s="11" t="s">
        <v>0</v>
      </c>
      <c r="K56" s="11" t="s">
        <v>1</v>
      </c>
      <c r="L56" s="11" t="s">
        <v>2</v>
      </c>
      <c r="M56" s="11" t="s">
        <v>3</v>
      </c>
      <c r="N56" s="11" t="s">
        <v>4</v>
      </c>
      <c r="O56" s="11" t="s">
        <v>5</v>
      </c>
      <c r="P56" s="11" t="s">
        <v>6</v>
      </c>
      <c r="Q56" s="11" t="s">
        <v>0</v>
      </c>
      <c r="R56" s="11" t="s">
        <v>1</v>
      </c>
      <c r="S56" s="11" t="s">
        <v>2</v>
      </c>
      <c r="T56" s="11" t="s">
        <v>3</v>
      </c>
      <c r="U56" s="11" t="s">
        <v>4</v>
      </c>
      <c r="V56" s="11" t="s">
        <v>5</v>
      </c>
      <c r="W56" s="11" t="s">
        <v>6</v>
      </c>
      <c r="X56" s="11" t="s">
        <v>0</v>
      </c>
      <c r="Y56" s="11" t="s">
        <v>1</v>
      </c>
      <c r="Z56" s="11" t="s">
        <v>2</v>
      </c>
      <c r="AA56" s="11" t="s">
        <v>3</v>
      </c>
      <c r="AB56" s="11" t="s">
        <v>4</v>
      </c>
      <c r="AC56" s="11" t="s">
        <v>5</v>
      </c>
      <c r="AD56" s="11" t="s">
        <v>6</v>
      </c>
      <c r="AE56" s="11" t="s">
        <v>0</v>
      </c>
      <c r="AF56" s="11" t="s">
        <v>1</v>
      </c>
      <c r="AG56" s="11" t="s">
        <v>2</v>
      </c>
      <c r="AH56" s="11" t="s">
        <v>3</v>
      </c>
      <c r="AI56" s="11" t="s">
        <v>4</v>
      </c>
      <c r="AJ56" s="11" t="s">
        <v>5</v>
      </c>
      <c r="AK56" s="11" t="s">
        <v>6</v>
      </c>
      <c r="AL56" s="11" t="s">
        <v>0</v>
      </c>
      <c r="AM56" s="14" t="s">
        <v>1</v>
      </c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4"/>
      <c r="ET56" s="64"/>
      <c r="EU56" s="64"/>
      <c r="EV56" s="64"/>
      <c r="EW56" s="64"/>
      <c r="EX56" s="64"/>
      <c r="EY56" s="64"/>
      <c r="EZ56" s="64"/>
      <c r="FA56" s="64"/>
      <c r="FB56" s="64"/>
      <c r="FC56" s="64"/>
      <c r="FD56" s="64"/>
      <c r="FE56" s="64"/>
      <c r="FF56" s="64"/>
      <c r="FG56" s="64"/>
      <c r="FH56" s="64"/>
      <c r="FI56" s="64"/>
      <c r="FJ56" s="64"/>
      <c r="FK56" s="64"/>
      <c r="FL56" s="64"/>
      <c r="FM56" s="64"/>
      <c r="FN56" s="64"/>
      <c r="FO56" s="64"/>
      <c r="FP56" s="64"/>
      <c r="FQ56" s="64"/>
      <c r="FR56" s="64"/>
      <c r="FS56" s="64"/>
      <c r="FT56" s="64"/>
      <c r="FU56" s="64"/>
      <c r="FV56" s="64"/>
      <c r="FW56" s="64"/>
      <c r="FX56" s="64"/>
      <c r="FY56" s="64"/>
      <c r="FZ56" s="64"/>
      <c r="GA56" s="64"/>
      <c r="GB56" s="64"/>
      <c r="GC56" s="64"/>
      <c r="GD56" s="64"/>
      <c r="GE56" s="64"/>
      <c r="GF56" s="64"/>
      <c r="GG56" s="64"/>
      <c r="GH56" s="64"/>
      <c r="GI56" s="64"/>
      <c r="GJ56" s="64"/>
      <c r="GK56" s="64"/>
      <c r="GL56" s="64"/>
      <c r="GM56" s="64"/>
      <c r="GN56" s="64"/>
      <c r="GO56" s="64"/>
      <c r="GP56" s="64"/>
      <c r="GQ56" s="64"/>
      <c r="GR56" s="64"/>
      <c r="GS56" s="64"/>
      <c r="GT56" s="64"/>
      <c r="GU56" s="64"/>
      <c r="GV56" s="64"/>
      <c r="GW56" s="64"/>
      <c r="GX56" s="64"/>
      <c r="GY56" s="64"/>
      <c r="GZ56" s="64"/>
      <c r="HA56" s="64"/>
      <c r="HB56" s="64"/>
      <c r="HC56" s="64"/>
      <c r="HD56" s="64"/>
      <c r="HE56" s="64"/>
      <c r="HF56" s="64"/>
      <c r="HG56" s="64"/>
      <c r="HH56" s="64"/>
      <c r="HI56" s="64"/>
      <c r="HJ56" s="64"/>
      <c r="HK56" s="64"/>
      <c r="HL56" s="64"/>
      <c r="HM56" s="64"/>
      <c r="HN56" s="64"/>
      <c r="HO56" s="64"/>
      <c r="HP56" s="64"/>
      <c r="HQ56" s="64"/>
      <c r="HR56" s="64"/>
      <c r="HS56" s="64"/>
      <c r="HT56" s="64"/>
      <c r="HU56" s="64"/>
      <c r="HV56" s="64"/>
      <c r="HW56" s="64"/>
      <c r="HX56" s="64"/>
      <c r="HY56" s="64"/>
      <c r="HZ56" s="64"/>
      <c r="IA56" s="64"/>
      <c r="IB56" s="64"/>
      <c r="IC56" s="64"/>
      <c r="ID56" s="64"/>
      <c r="IE56" s="64"/>
      <c r="IF56" s="64"/>
      <c r="IG56" s="64"/>
      <c r="IH56" s="64"/>
      <c r="II56" s="64"/>
      <c r="IJ56" s="64"/>
      <c r="IK56" s="64"/>
      <c r="IL56" s="64"/>
      <c r="IM56" s="64"/>
      <c r="IN56" s="64"/>
      <c r="IO56" s="64"/>
      <c r="IP56" s="64"/>
      <c r="IQ56" s="64"/>
      <c r="IR56" s="64"/>
      <c r="IS56" s="64"/>
      <c r="IT56" s="64"/>
      <c r="IU56" s="64"/>
      <c r="IV56" s="64"/>
      <c r="IW56" s="64"/>
      <c r="IX56" s="64"/>
      <c r="IY56" s="64"/>
      <c r="IZ56" s="64"/>
      <c r="JA56" s="64"/>
      <c r="JB56" s="64"/>
      <c r="JC56" s="64"/>
      <c r="JD56" s="64"/>
      <c r="JE56" s="64"/>
      <c r="JF56" s="64"/>
      <c r="JG56" s="64"/>
      <c r="JH56" s="64"/>
      <c r="JI56" s="64"/>
      <c r="JJ56" s="64"/>
      <c r="JK56" s="64"/>
      <c r="JL56" s="64"/>
      <c r="JM56" s="64"/>
      <c r="JN56" s="64"/>
    </row>
    <row r="57" spans="2:274" ht="19" hidden="1" customHeight="1" thickBot="1" x14ac:dyDescent="0.45">
      <c r="B57" s="8" t="s">
        <v>29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27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38" t="s">
        <v>24</v>
      </c>
      <c r="AI57" s="139"/>
      <c r="AJ57" s="140"/>
      <c r="AK57" s="15"/>
      <c r="AL57" s="15"/>
      <c r="AM57" s="15"/>
    </row>
    <row r="58" spans="2:274" ht="19" hidden="1" customHeight="1" thickTop="1" thickBot="1" x14ac:dyDescent="0.45">
      <c r="B58" s="45" t="s">
        <v>28</v>
      </c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57"/>
    </row>
    <row r="59" spans="2:274" ht="19" hidden="1" customHeight="1" thickTop="1" thickBot="1" x14ac:dyDescent="0.45">
      <c r="B59" s="9" t="s">
        <v>25</v>
      </c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21"/>
      <c r="S59" s="31"/>
      <c r="T59" s="22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</row>
    <row r="60" spans="2:274" ht="19" hidden="1" customHeight="1" x14ac:dyDescent="0.4">
      <c r="B60" s="9" t="s">
        <v>27</v>
      </c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8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</row>
    <row r="61" spans="2:274" ht="12" customHeight="1" x14ac:dyDescent="0.4"/>
    <row r="62" spans="2:274" s="10" customFormat="1" ht="19" customHeight="1" x14ac:dyDescent="0.4">
      <c r="B62" s="144">
        <f>DATE(CalendarYear,9,1)</f>
        <v>45901</v>
      </c>
      <c r="C62" s="12" t="str">
        <f>IF(DAY(SepSun1)=1,"",IF(AND(YEAR(SepSun1+1)=CalendarYear,MONTH(SepSun1+1)=9),SepSun1+1,""))</f>
        <v/>
      </c>
      <c r="D62" s="12">
        <f>IF(DAY(SepSun1)=1,"",IF(AND(YEAR(SepSun1+2)=CalendarYear,MONTH(SepSun1+2)=9),SepSun1+2,""))</f>
        <v>45901</v>
      </c>
      <c r="E62" s="12">
        <f>IF(DAY(SepSun1)=1,"",IF(AND(YEAR(SepSun1+3)=CalendarYear,MONTH(SepSun1+3)=9),SepSun1+3,""))</f>
        <v>45902</v>
      </c>
      <c r="F62" s="12">
        <f>IF(DAY(SepSun1)=1,"",IF(AND(YEAR(SepSun1+4)=CalendarYear,MONTH(SepSun1+4)=9),SepSun1+4,""))</f>
        <v>45903</v>
      </c>
      <c r="G62" s="12">
        <f>IF(DAY(SepSun1)=1,"",IF(AND(YEAR(SepSun1+5)=CalendarYear,MONTH(SepSun1+5)=9),SepSun1+5,""))</f>
        <v>45904</v>
      </c>
      <c r="H62" s="12">
        <f>IF(DAY(SepSun1)=1,"",IF(AND(YEAR(SepSun1+6)=CalendarYear,MONTH(SepSun1+6)=9),SepSun1+6,""))</f>
        <v>45905</v>
      </c>
      <c r="I62" s="12">
        <f>IF(DAY(SepSun1)=1,IF(AND(YEAR(SepSun1)=CalendarYear,MONTH(SepSun1)=9),SepSun1,""),IF(AND(YEAR(SepSun1+7)=CalendarYear,MONTH(SepSun1+7)=9),SepSun1+7,""))</f>
        <v>45906</v>
      </c>
      <c r="J62" s="12">
        <f>IF(DAY(SepSun1)=1,IF(AND(YEAR(SepSun1+1)=CalendarYear,MONTH(SepSun1+1)=9),SepSun1+1,""),IF(AND(YEAR(SepSun1+8)=CalendarYear,MONTH(SepSun1+8)=9),SepSun1+8,""))</f>
        <v>45907</v>
      </c>
      <c r="K62" s="12">
        <f>IF(DAY(SepSun1)=1,IF(AND(YEAR(SepSun1+2)=CalendarYear,MONTH(SepSun1+2)=9),SepSun1+2,""),IF(AND(YEAR(SepSun1+9)=CalendarYear,MONTH(SepSun1+9)=9),SepSun1+9,""))</f>
        <v>45908</v>
      </c>
      <c r="L62" s="12">
        <f>IF(DAY(SepSun1)=1,IF(AND(YEAR(SepSun1+3)=CalendarYear,MONTH(SepSun1+3)=9),SepSun1+3,""),IF(AND(YEAR(SepSun1+10)=CalendarYear,MONTH(SepSun1+10)=9),SepSun1+10,""))</f>
        <v>45909</v>
      </c>
      <c r="M62" s="12">
        <f>IF(DAY(SepSun1)=1,IF(AND(YEAR(SepSun1+4)=CalendarYear,MONTH(SepSun1+4)=9),SepSun1+4,""),IF(AND(YEAR(SepSun1+11)=CalendarYear,MONTH(SepSun1+11)=9),SepSun1+11,""))</f>
        <v>45910</v>
      </c>
      <c r="N62" s="12">
        <f>IF(DAY(SepSun1)=1,IF(AND(YEAR(SepSun1+5)=CalendarYear,MONTH(SepSun1+5)=9),SepSun1+5,""),IF(AND(YEAR(SepSun1+12)=CalendarYear,MONTH(SepSun1+12)=9),SepSun1+12,""))</f>
        <v>45911</v>
      </c>
      <c r="O62" s="12">
        <f>IF(DAY(SepSun1)=1,IF(AND(YEAR(SepSun1+6)=CalendarYear,MONTH(SepSun1+6)=9),SepSun1+6,""),IF(AND(YEAR(SepSun1+13)=CalendarYear,MONTH(SepSun1+13)=9),SepSun1+13,""))</f>
        <v>45912</v>
      </c>
      <c r="P62" s="12">
        <f>IF(DAY(SepSun1)=1,IF(AND(YEAR(SepSun1+7)=CalendarYear,MONTH(SepSun1+7)=9),SepSun1+7,""),IF(AND(YEAR(SepSun1+14)=CalendarYear,MONTH(SepSun1+14)=9),SepSun1+14,""))</f>
        <v>45913</v>
      </c>
      <c r="Q62" s="12">
        <f>IF(DAY(SepSun1)=1,IF(AND(YEAR(SepSun1+8)=CalendarYear,MONTH(SepSun1+8)=9),SepSun1+8,""),IF(AND(YEAR(SepSun1+15)=CalendarYear,MONTH(SepSun1+15)=9),SepSun1+15,""))</f>
        <v>45914</v>
      </c>
      <c r="R62" s="12">
        <f>IF(DAY(SepSun1)=1,IF(AND(YEAR(SepSun1+9)=CalendarYear,MONTH(SepSun1+9)=9),SepSun1+9,""),IF(AND(YEAR(SepSun1+16)=CalendarYear,MONTH(SepSun1+16)=9),SepSun1+16,""))</f>
        <v>45915</v>
      </c>
      <c r="S62" s="12">
        <f>IF(DAY(SepSun1)=1,IF(AND(YEAR(SepSun1+10)=CalendarYear,MONTH(SepSun1+10)=9),SepSun1+10,""),IF(AND(YEAR(SepSun1+17)=CalendarYear,MONTH(SepSun1+17)=9),SepSun1+17,""))</f>
        <v>45916</v>
      </c>
      <c r="T62" s="12">
        <f>IF(DAY(SepSun1)=1,IF(AND(YEAR(SepSun1+11)=CalendarYear,MONTH(SepSun1+11)=9),SepSun1+11,""),IF(AND(YEAR(SepSun1+18)=CalendarYear,MONTH(SepSun1+18)=9),SepSun1+18,""))</f>
        <v>45917</v>
      </c>
      <c r="U62" s="12">
        <f>IF(DAY(SepSun1)=1,IF(AND(YEAR(SepSun1+12)=CalendarYear,MONTH(SepSun1+12)=9),SepSun1+12,""),IF(AND(YEAR(SepSun1+19)=CalendarYear,MONTH(SepSun1+19)=9),SepSun1+19,""))</f>
        <v>45918</v>
      </c>
      <c r="V62" s="12">
        <f>IF(DAY(SepSun1)=1,IF(AND(YEAR(SepSun1+13)=CalendarYear,MONTH(SepSun1+13)=9),SepSun1+13,""),IF(AND(YEAR(SepSun1+20)=CalendarYear,MONTH(SepSun1+20)=9),SepSun1+20,""))</f>
        <v>45919</v>
      </c>
      <c r="W62" s="12">
        <f>IF(DAY(SepSun1)=1,IF(AND(YEAR(SepSun1+14)=CalendarYear,MONTH(SepSun1+14)=9),SepSun1+14,""),IF(AND(YEAR(SepSun1+21)=CalendarYear,MONTH(SepSun1+21)=9),SepSun1+21,""))</f>
        <v>45920</v>
      </c>
      <c r="X62" s="12">
        <f>IF(DAY(SepSun1)=1,IF(AND(YEAR(SepSun1+15)=CalendarYear,MONTH(SepSun1+15)=9),SepSun1+15,""),IF(AND(YEAR(SepSun1+22)=CalendarYear,MONTH(SepSun1+22)=9),SepSun1+22,""))</f>
        <v>45921</v>
      </c>
      <c r="Y62" s="12">
        <f>IF(DAY(SepSun1)=1,IF(AND(YEAR(SepSun1+16)=CalendarYear,MONTH(SepSun1+16)=9),SepSun1+16,""),IF(AND(YEAR(SepSun1+23)=CalendarYear,MONTH(SepSun1+23)=9),SepSun1+23,""))</f>
        <v>45922</v>
      </c>
      <c r="Z62" s="12">
        <f>IF(DAY(SepSun1)=1,IF(AND(YEAR(SepSun1+17)=CalendarYear,MONTH(SepSun1+17)=9),SepSun1+17,""),IF(AND(YEAR(SepSun1+24)=CalendarYear,MONTH(SepSun1+24)=9),SepSun1+24,""))</f>
        <v>45923</v>
      </c>
      <c r="AA62" s="12">
        <f>IF(DAY(SepSun1)=1,IF(AND(YEAR(SepSun1+18)=CalendarYear,MONTH(SepSun1+18)=9),SepSun1+18,""),IF(AND(YEAR(SepSun1+25)=CalendarYear,MONTH(SepSun1+25)=9),SepSun1+25,""))</f>
        <v>45924</v>
      </c>
      <c r="AB62" s="12">
        <f>IF(DAY(SepSun1)=1,IF(AND(YEAR(SepSun1+19)=CalendarYear,MONTH(SepSun1+19)=9),SepSun1+19,""),IF(AND(YEAR(SepSun1+26)=CalendarYear,MONTH(SepSun1+26)=9),SepSun1+26,""))</f>
        <v>45925</v>
      </c>
      <c r="AC62" s="12">
        <f>IF(DAY(SepSun1)=1,IF(AND(YEAR(SepSun1+20)=CalendarYear,MONTH(SepSun1+20)=9),SepSun1+20,""),IF(AND(YEAR(SepSun1+27)=CalendarYear,MONTH(SepSun1+27)=9),SepSun1+27,""))</f>
        <v>45926</v>
      </c>
      <c r="AD62" s="12">
        <f>IF(DAY(SepSun1)=1,IF(AND(YEAR(SepSun1+21)=CalendarYear,MONTH(SepSun1+21)=9),SepSun1+21,""),IF(AND(YEAR(SepSun1+28)=CalendarYear,MONTH(SepSun1+28)=9),SepSun1+28,""))</f>
        <v>45927</v>
      </c>
      <c r="AE62" s="12">
        <f>IF(DAY(SepSun1)=1,IF(AND(YEAR(SepSun1+22)=CalendarYear,MONTH(SepSun1+22)=9),SepSun1+22,""),IF(AND(YEAR(SepSun1+29)=CalendarYear,MONTH(SepSun1+29)=9),SepSun1+29,""))</f>
        <v>45928</v>
      </c>
      <c r="AF62" s="12">
        <f>IF(DAY(SepSun1)=1,IF(AND(YEAR(SepSun1+23)=CalendarYear,MONTH(SepSun1+23)=9),SepSun1+23,""),IF(AND(YEAR(SepSun1+30)=CalendarYear,MONTH(SepSun1+30)=9),SepSun1+30,""))</f>
        <v>45929</v>
      </c>
      <c r="AG62" s="12">
        <f>IF(DAY(SepSun1)=1,IF(AND(YEAR(SepSun1+24)=CalendarYear,MONTH(SepSun1+24)=9),SepSun1+24,""),IF(AND(YEAR(SepSun1+31)=CalendarYear,MONTH(SepSun1+31)=9),SepSun1+31,""))</f>
        <v>45930</v>
      </c>
      <c r="AH62" s="12" t="str">
        <f>IF(DAY(SepSun1)=1,IF(AND(YEAR(SepSun1+25)=CalendarYear,MONTH(SepSun1+25)=9),SepSun1+25,""),IF(AND(YEAR(SepSun1+32)=CalendarYear,MONTH(SepSun1+32)=9),SepSun1+32,""))</f>
        <v/>
      </c>
      <c r="AI62" s="12" t="str">
        <f>IF(DAY(SepSun1)=1,IF(AND(YEAR(SepSun1+26)=CalendarYear,MONTH(SepSun1+26)=9),SepSun1+26,""),IF(AND(YEAR(SepSun1+33)=CalendarYear,MONTH(SepSun1+33)=9),SepSun1+33,""))</f>
        <v/>
      </c>
      <c r="AJ62" s="12" t="str">
        <f>IF(DAY(SepSun1)=1,IF(AND(YEAR(SepSun1+27)=CalendarYear,MONTH(SepSun1+27)=9),SepSun1+27,""),IF(AND(YEAR(SepSun1+34)=CalendarYear,MONTH(SepSun1+34)=9),SepSun1+34,""))</f>
        <v/>
      </c>
      <c r="AK62" s="12" t="str">
        <f>IF(DAY(SepSun1)=1,IF(AND(YEAR(SepSun1+28)=CalendarYear,MONTH(SepSun1+28)=9),SepSun1+28,""),IF(AND(YEAR(SepSun1+35)=CalendarYear,MONTH(SepSun1+35)=9),SepSun1+35,""))</f>
        <v/>
      </c>
      <c r="AL62" s="12" t="str">
        <f>IF(DAY(SepSun1)=1,IF(AND(YEAR(SepSun1+29)=CalendarYear,MONTH(SepSun1+29)=9),SepSun1+29,""),IF(AND(YEAR(SepSun1+36)=CalendarYear,MONTH(SepSun1+36)=9),SepSun1+36,""))</f>
        <v/>
      </c>
      <c r="AM62" s="13" t="str">
        <f>IF(DAY(SepSun1)=1,IF(AND(YEAR(SepSun1+30)=CalendarYear,MONTH(SepSun1+30)=9),SepSun1+30,""),IF(AND(YEAR(SepSun1+37)=CalendarYear,MONTH(SepSun1+37)=9),SepSun1+37,""))</f>
        <v/>
      </c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4"/>
      <c r="ET62" s="64"/>
      <c r="EU62" s="64"/>
      <c r="EV62" s="64"/>
      <c r="EW62" s="64"/>
      <c r="EX62" s="64"/>
      <c r="EY62" s="64"/>
      <c r="EZ62" s="64"/>
      <c r="FA62" s="64"/>
      <c r="FB62" s="64"/>
      <c r="FC62" s="64"/>
      <c r="FD62" s="64"/>
      <c r="FE62" s="64"/>
      <c r="FF62" s="64"/>
      <c r="FG62" s="64"/>
      <c r="FH62" s="64"/>
      <c r="FI62" s="64"/>
      <c r="FJ62" s="64"/>
      <c r="FK62" s="64"/>
      <c r="FL62" s="64"/>
      <c r="FM62" s="64"/>
      <c r="FN62" s="64"/>
      <c r="FO62" s="64"/>
      <c r="FP62" s="64"/>
      <c r="FQ62" s="64"/>
      <c r="FR62" s="64"/>
      <c r="FS62" s="64"/>
      <c r="FT62" s="64"/>
      <c r="FU62" s="64"/>
      <c r="FV62" s="64"/>
      <c r="FW62" s="64"/>
      <c r="FX62" s="64"/>
      <c r="FY62" s="64"/>
      <c r="FZ62" s="64"/>
      <c r="GA62" s="64"/>
      <c r="GB62" s="64"/>
      <c r="GC62" s="64"/>
      <c r="GD62" s="64"/>
      <c r="GE62" s="64"/>
      <c r="GF62" s="64"/>
      <c r="GG62" s="64"/>
      <c r="GH62" s="64"/>
      <c r="GI62" s="64"/>
      <c r="GJ62" s="64"/>
      <c r="GK62" s="64"/>
      <c r="GL62" s="64"/>
      <c r="GM62" s="64"/>
      <c r="GN62" s="64"/>
      <c r="GO62" s="64"/>
      <c r="GP62" s="64"/>
      <c r="GQ62" s="64"/>
      <c r="GR62" s="64"/>
      <c r="GS62" s="64"/>
      <c r="GT62" s="64"/>
      <c r="GU62" s="64"/>
      <c r="GV62" s="64"/>
      <c r="GW62" s="64"/>
      <c r="GX62" s="64"/>
      <c r="GY62" s="64"/>
      <c r="GZ62" s="64"/>
      <c r="HA62" s="64"/>
      <c r="HB62" s="64"/>
      <c r="HC62" s="64"/>
      <c r="HD62" s="64"/>
      <c r="HE62" s="64"/>
      <c r="HF62" s="64"/>
      <c r="HG62" s="64"/>
      <c r="HH62" s="64"/>
      <c r="HI62" s="64"/>
      <c r="HJ62" s="64"/>
      <c r="HK62" s="64"/>
      <c r="HL62" s="64"/>
      <c r="HM62" s="64"/>
      <c r="HN62" s="64"/>
      <c r="HO62" s="64"/>
      <c r="HP62" s="64"/>
      <c r="HQ62" s="64"/>
      <c r="HR62" s="64"/>
      <c r="HS62" s="64"/>
      <c r="HT62" s="64"/>
      <c r="HU62" s="64"/>
      <c r="HV62" s="64"/>
      <c r="HW62" s="64"/>
      <c r="HX62" s="64"/>
      <c r="HY62" s="64"/>
      <c r="HZ62" s="64"/>
      <c r="IA62" s="64"/>
      <c r="IB62" s="64"/>
      <c r="IC62" s="64"/>
      <c r="ID62" s="64"/>
      <c r="IE62" s="64"/>
      <c r="IF62" s="64"/>
      <c r="IG62" s="64"/>
      <c r="IH62" s="64"/>
      <c r="II62" s="64"/>
      <c r="IJ62" s="64"/>
      <c r="IK62" s="64"/>
      <c r="IL62" s="64"/>
      <c r="IM62" s="64"/>
      <c r="IN62" s="64"/>
      <c r="IO62" s="64"/>
      <c r="IP62" s="64"/>
      <c r="IQ62" s="64"/>
      <c r="IR62" s="64"/>
      <c r="IS62" s="64"/>
      <c r="IT62" s="64"/>
      <c r="IU62" s="64"/>
      <c r="IV62" s="64"/>
      <c r="IW62" s="64"/>
      <c r="IX62" s="64"/>
      <c r="IY62" s="64"/>
      <c r="IZ62" s="64"/>
      <c r="JA62" s="64"/>
      <c r="JB62" s="64"/>
      <c r="JC62" s="64"/>
      <c r="JD62" s="64"/>
      <c r="JE62" s="64"/>
      <c r="JF62" s="64"/>
      <c r="JG62" s="64"/>
      <c r="JH62" s="64"/>
      <c r="JI62" s="64"/>
      <c r="JJ62" s="64"/>
      <c r="JK62" s="64"/>
      <c r="JL62" s="64"/>
      <c r="JM62" s="64"/>
      <c r="JN62" s="64"/>
    </row>
    <row r="63" spans="2:274" s="10" customFormat="1" ht="19" customHeight="1" x14ac:dyDescent="0.4">
      <c r="B63" s="145"/>
      <c r="C63" s="11" t="s">
        <v>0</v>
      </c>
      <c r="D63" s="11" t="s">
        <v>1</v>
      </c>
      <c r="E63" s="11" t="s">
        <v>2</v>
      </c>
      <c r="F63" s="11" t="s">
        <v>3</v>
      </c>
      <c r="G63" s="11" t="s">
        <v>4</v>
      </c>
      <c r="H63" s="11" t="s">
        <v>5</v>
      </c>
      <c r="I63" s="11" t="s">
        <v>6</v>
      </c>
      <c r="J63" s="11" t="s">
        <v>0</v>
      </c>
      <c r="K63" s="11" t="s">
        <v>1</v>
      </c>
      <c r="L63" s="11" t="s">
        <v>2</v>
      </c>
      <c r="M63" s="11" t="s">
        <v>3</v>
      </c>
      <c r="N63" s="11" t="s">
        <v>4</v>
      </c>
      <c r="O63" s="11" t="s">
        <v>5</v>
      </c>
      <c r="P63" s="11" t="s">
        <v>6</v>
      </c>
      <c r="Q63" s="11" t="s">
        <v>0</v>
      </c>
      <c r="R63" s="11" t="s">
        <v>1</v>
      </c>
      <c r="S63" s="11" t="s">
        <v>2</v>
      </c>
      <c r="T63" s="11" t="s">
        <v>3</v>
      </c>
      <c r="U63" s="11" t="s">
        <v>4</v>
      </c>
      <c r="V63" s="11" t="s">
        <v>5</v>
      </c>
      <c r="W63" s="11" t="s">
        <v>6</v>
      </c>
      <c r="X63" s="11" t="s">
        <v>0</v>
      </c>
      <c r="Y63" s="11" t="s">
        <v>1</v>
      </c>
      <c r="Z63" s="11" t="s">
        <v>2</v>
      </c>
      <c r="AA63" s="11" t="s">
        <v>3</v>
      </c>
      <c r="AB63" s="11" t="s">
        <v>4</v>
      </c>
      <c r="AC63" s="11" t="s">
        <v>5</v>
      </c>
      <c r="AD63" s="11" t="s">
        <v>6</v>
      </c>
      <c r="AE63" s="11" t="s">
        <v>0</v>
      </c>
      <c r="AF63" s="11" t="s">
        <v>1</v>
      </c>
      <c r="AG63" s="11" t="s">
        <v>2</v>
      </c>
      <c r="AH63" s="11" t="s">
        <v>3</v>
      </c>
      <c r="AI63" s="11" t="s">
        <v>4</v>
      </c>
      <c r="AJ63" s="11" t="s">
        <v>5</v>
      </c>
      <c r="AK63" s="11" t="s">
        <v>6</v>
      </c>
      <c r="AL63" s="11" t="s">
        <v>0</v>
      </c>
      <c r="AM63" s="14" t="s">
        <v>1</v>
      </c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4"/>
      <c r="ET63" s="64"/>
      <c r="EU63" s="64"/>
      <c r="EV63" s="64"/>
      <c r="EW63" s="64"/>
      <c r="EX63" s="64"/>
      <c r="EY63" s="64"/>
      <c r="EZ63" s="64"/>
      <c r="FA63" s="64"/>
      <c r="FB63" s="64"/>
      <c r="FC63" s="64"/>
      <c r="FD63" s="64"/>
      <c r="FE63" s="64"/>
      <c r="FF63" s="64"/>
      <c r="FG63" s="64"/>
      <c r="FH63" s="64"/>
      <c r="FI63" s="64"/>
      <c r="FJ63" s="64"/>
      <c r="FK63" s="64"/>
      <c r="FL63" s="64"/>
      <c r="FM63" s="64"/>
      <c r="FN63" s="64"/>
      <c r="FO63" s="64"/>
      <c r="FP63" s="64"/>
      <c r="FQ63" s="64"/>
      <c r="FR63" s="64"/>
      <c r="FS63" s="64"/>
      <c r="FT63" s="64"/>
      <c r="FU63" s="64"/>
      <c r="FV63" s="64"/>
      <c r="FW63" s="64"/>
      <c r="FX63" s="64"/>
      <c r="FY63" s="64"/>
      <c r="FZ63" s="64"/>
      <c r="GA63" s="64"/>
      <c r="GB63" s="64"/>
      <c r="GC63" s="64"/>
      <c r="GD63" s="64"/>
      <c r="GE63" s="64"/>
      <c r="GF63" s="64"/>
      <c r="GG63" s="64"/>
      <c r="GH63" s="64"/>
      <c r="GI63" s="64"/>
      <c r="GJ63" s="64"/>
      <c r="GK63" s="64"/>
      <c r="GL63" s="64"/>
      <c r="GM63" s="64"/>
      <c r="GN63" s="64"/>
      <c r="GO63" s="64"/>
      <c r="GP63" s="64"/>
      <c r="GQ63" s="64"/>
      <c r="GR63" s="64"/>
      <c r="GS63" s="64"/>
      <c r="GT63" s="64"/>
      <c r="GU63" s="64"/>
      <c r="GV63" s="64"/>
      <c r="GW63" s="64"/>
      <c r="GX63" s="64"/>
      <c r="GY63" s="64"/>
      <c r="GZ63" s="64"/>
      <c r="HA63" s="64"/>
      <c r="HB63" s="64"/>
      <c r="HC63" s="64"/>
      <c r="HD63" s="64"/>
      <c r="HE63" s="64"/>
      <c r="HF63" s="64"/>
      <c r="HG63" s="64"/>
      <c r="HH63" s="64"/>
      <c r="HI63" s="64"/>
      <c r="HJ63" s="64"/>
      <c r="HK63" s="64"/>
      <c r="HL63" s="64"/>
      <c r="HM63" s="64"/>
      <c r="HN63" s="64"/>
      <c r="HO63" s="64"/>
      <c r="HP63" s="64"/>
      <c r="HQ63" s="64"/>
      <c r="HR63" s="64"/>
      <c r="HS63" s="64"/>
      <c r="HT63" s="64"/>
      <c r="HU63" s="64"/>
      <c r="HV63" s="64"/>
      <c r="HW63" s="64"/>
      <c r="HX63" s="64"/>
      <c r="HY63" s="64"/>
      <c r="HZ63" s="64"/>
      <c r="IA63" s="64"/>
      <c r="IB63" s="64"/>
      <c r="IC63" s="64"/>
      <c r="ID63" s="64"/>
      <c r="IE63" s="64"/>
      <c r="IF63" s="64"/>
      <c r="IG63" s="64"/>
      <c r="IH63" s="64"/>
      <c r="II63" s="64"/>
      <c r="IJ63" s="64"/>
      <c r="IK63" s="64"/>
      <c r="IL63" s="64"/>
      <c r="IM63" s="64"/>
      <c r="IN63" s="64"/>
      <c r="IO63" s="64"/>
      <c r="IP63" s="64"/>
      <c r="IQ63" s="64"/>
      <c r="IR63" s="64"/>
      <c r="IS63" s="64"/>
      <c r="IT63" s="64"/>
      <c r="IU63" s="64"/>
      <c r="IV63" s="64"/>
      <c r="IW63" s="64"/>
      <c r="IX63" s="64"/>
      <c r="IY63" s="64"/>
      <c r="IZ63" s="64"/>
      <c r="JA63" s="64"/>
      <c r="JB63" s="64"/>
      <c r="JC63" s="64"/>
      <c r="JD63" s="64"/>
      <c r="JE63" s="64"/>
      <c r="JF63" s="64"/>
      <c r="JG63" s="64"/>
      <c r="JH63" s="64"/>
      <c r="JI63" s="64"/>
      <c r="JJ63" s="64"/>
      <c r="JK63" s="64"/>
      <c r="JL63" s="64"/>
      <c r="JM63" s="64"/>
      <c r="JN63" s="64"/>
    </row>
    <row r="64" spans="2:274" ht="19" customHeight="1" thickBot="1" x14ac:dyDescent="0.45">
      <c r="B64" s="8" t="s">
        <v>29</v>
      </c>
      <c r="C64" s="15"/>
      <c r="D64" s="15"/>
      <c r="E64" s="27"/>
      <c r="F64" s="152" t="s">
        <v>37</v>
      </c>
      <c r="G64" s="153"/>
      <c r="H64" s="154"/>
      <c r="I64" s="18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</row>
    <row r="65" spans="2:274" ht="19" customHeight="1" thickTop="1" thickBot="1" x14ac:dyDescent="0.45">
      <c r="B65" s="46" t="s">
        <v>34</v>
      </c>
      <c r="C65" s="36"/>
      <c r="D65" s="36"/>
      <c r="E65" s="60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7"/>
    </row>
    <row r="66" spans="2:274" ht="19" customHeight="1" thickTop="1" x14ac:dyDescent="0.4">
      <c r="B66" s="9" t="s">
        <v>25</v>
      </c>
      <c r="C66" s="16"/>
      <c r="D66" s="16"/>
      <c r="E66" s="15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</row>
    <row r="67" spans="2:274" ht="19" customHeight="1" x14ac:dyDescent="0.4">
      <c r="B67" s="9" t="s">
        <v>27</v>
      </c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16"/>
      <c r="R67" s="16"/>
      <c r="S67" s="16"/>
      <c r="T67" s="16"/>
      <c r="U67" s="16"/>
      <c r="V67" s="16"/>
      <c r="W67" s="16"/>
      <c r="X67" s="16"/>
      <c r="Y67" s="15"/>
      <c r="Z67" s="15"/>
      <c r="AA67" s="15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</row>
    <row r="68" spans="2:274" ht="12" customHeight="1" x14ac:dyDescent="0.4"/>
    <row r="69" spans="2:274" s="10" customFormat="1" ht="19" customHeight="1" x14ac:dyDescent="0.4">
      <c r="B69" s="144">
        <f>DATE(CalendarYear,10,1)</f>
        <v>45931</v>
      </c>
      <c r="C69" s="12" t="str">
        <f>IF(DAY(OctSun1)=1,"",IF(AND(YEAR(OctSun1+1)=CalendarYear,MONTH(OctSun1+1)=10),OctSun1+1,""))</f>
        <v/>
      </c>
      <c r="D69" s="12" t="str">
        <f>IF(DAY(OctSun1)=1,"",IF(AND(YEAR(OctSun1+2)=CalendarYear,MONTH(OctSun1+2)=10),OctSun1+2,""))</f>
        <v/>
      </c>
      <c r="E69" s="12" t="str">
        <f>IF(DAY(OctSun1)=1,"",IF(AND(YEAR(OctSun1+3)=CalendarYear,MONTH(OctSun1+3)=10),OctSun1+3,""))</f>
        <v/>
      </c>
      <c r="F69" s="12">
        <f>IF(DAY(OctSun1)=1,"",IF(AND(YEAR(OctSun1+4)=CalendarYear,MONTH(OctSun1+4)=10),OctSun1+4,""))</f>
        <v>45931</v>
      </c>
      <c r="G69" s="12">
        <f>IF(DAY(OctSun1)=1,"",IF(AND(YEAR(OctSun1+5)=CalendarYear,MONTH(OctSun1+5)=10),OctSun1+5,""))</f>
        <v>45932</v>
      </c>
      <c r="H69" s="12">
        <f>IF(DAY(OctSun1)=1,"",IF(AND(YEAR(OctSun1+6)=CalendarYear,MONTH(OctSun1+6)=10),OctSun1+6,""))</f>
        <v>45933</v>
      </c>
      <c r="I69" s="12">
        <f>IF(DAY(OctSun1)=1,IF(AND(YEAR(OctSun1)=CalendarYear,MONTH(OctSun1)=10),OctSun1,""),IF(AND(YEAR(OctSun1+7)=CalendarYear,MONTH(OctSun1+7)=10),OctSun1+7,""))</f>
        <v>45934</v>
      </c>
      <c r="J69" s="12">
        <f>IF(DAY(OctSun1)=1,IF(AND(YEAR(OctSun1+1)=CalendarYear,MONTH(OctSun1+1)=10),OctSun1+1,""),IF(AND(YEAR(OctSun1+8)=CalendarYear,MONTH(OctSun1+8)=10),OctSun1+8,""))</f>
        <v>45935</v>
      </c>
      <c r="K69" s="12">
        <f>IF(DAY(OctSun1)=1,IF(AND(YEAR(OctSun1+2)=CalendarYear,MONTH(OctSun1+2)=10),OctSun1+2,""),IF(AND(YEAR(OctSun1+9)=CalendarYear,MONTH(OctSun1+9)=10),OctSun1+9,""))</f>
        <v>45936</v>
      </c>
      <c r="L69" s="12">
        <f>IF(DAY(OctSun1)=1,IF(AND(YEAR(OctSun1+3)=CalendarYear,MONTH(OctSun1+3)=10),OctSun1+3,""),IF(AND(YEAR(OctSun1+10)=CalendarYear,MONTH(OctSun1+10)=10),OctSun1+10,""))</f>
        <v>45937</v>
      </c>
      <c r="M69" s="12">
        <f>IF(DAY(OctSun1)=1,IF(AND(YEAR(OctSun1+4)=CalendarYear,MONTH(OctSun1+4)=10),OctSun1+4,""),IF(AND(YEAR(OctSun1+11)=CalendarYear,MONTH(OctSun1+11)=10),OctSun1+11,""))</f>
        <v>45938</v>
      </c>
      <c r="N69" s="12">
        <f>IF(DAY(OctSun1)=1,IF(AND(YEAR(OctSun1+5)=CalendarYear,MONTH(OctSun1+5)=10),OctSun1+5,""),IF(AND(YEAR(OctSun1+12)=CalendarYear,MONTH(OctSun1+12)=10),OctSun1+12,""))</f>
        <v>45939</v>
      </c>
      <c r="O69" s="12">
        <f>IF(DAY(OctSun1)=1,IF(AND(YEAR(OctSun1+6)=CalendarYear,MONTH(OctSun1+6)=10),OctSun1+6,""),IF(AND(YEAR(OctSun1+13)=CalendarYear,MONTH(OctSun1+13)=10),OctSun1+13,""))</f>
        <v>45940</v>
      </c>
      <c r="P69" s="12">
        <f>IF(DAY(OctSun1)=1,IF(AND(YEAR(OctSun1+7)=CalendarYear,MONTH(OctSun1+7)=10),OctSun1+7,""),IF(AND(YEAR(OctSun1+14)=CalendarYear,MONTH(OctSun1+14)=10),OctSun1+14,""))</f>
        <v>45941</v>
      </c>
      <c r="Q69" s="12">
        <f>IF(DAY(OctSun1)=1,IF(AND(YEAR(OctSun1+8)=CalendarYear,MONTH(OctSun1+8)=10),OctSun1+8,""),IF(AND(YEAR(OctSun1+15)=CalendarYear,MONTH(OctSun1+15)=10),OctSun1+15,""))</f>
        <v>45942</v>
      </c>
      <c r="R69" s="12">
        <f>IF(DAY(OctSun1)=1,IF(AND(YEAR(OctSun1+9)=CalendarYear,MONTH(OctSun1+9)=10),OctSun1+9,""),IF(AND(YEAR(OctSun1+16)=CalendarYear,MONTH(OctSun1+16)=10),OctSun1+16,""))</f>
        <v>45943</v>
      </c>
      <c r="S69" s="12">
        <f>IF(DAY(OctSun1)=1,IF(AND(YEAR(OctSun1+10)=CalendarYear,MONTH(OctSun1+10)=10),OctSun1+10,""),IF(AND(YEAR(OctSun1+17)=CalendarYear,MONTH(OctSun1+17)=10),OctSun1+17,""))</f>
        <v>45944</v>
      </c>
      <c r="T69" s="12">
        <f>IF(DAY(OctSun1)=1,IF(AND(YEAR(OctSun1+11)=CalendarYear,MONTH(OctSun1+11)=10),OctSun1+11,""),IF(AND(YEAR(OctSun1+18)=CalendarYear,MONTH(OctSun1+18)=10),OctSun1+18,""))</f>
        <v>45945</v>
      </c>
      <c r="U69" s="12">
        <f>IF(DAY(OctSun1)=1,IF(AND(YEAR(OctSun1+12)=CalendarYear,MONTH(OctSun1+12)=10),OctSun1+12,""),IF(AND(YEAR(OctSun1+19)=CalendarYear,MONTH(OctSun1+19)=10),OctSun1+19,""))</f>
        <v>45946</v>
      </c>
      <c r="V69" s="12">
        <f>IF(DAY(OctSun1)=1,IF(AND(YEAR(OctSun1+13)=CalendarYear,MONTH(OctSun1+13)=10),OctSun1+13,""),IF(AND(YEAR(OctSun1+20)=CalendarYear,MONTH(OctSun1+20)=10),OctSun1+20,""))</f>
        <v>45947</v>
      </c>
      <c r="W69" s="12">
        <f>IF(DAY(OctSun1)=1,IF(AND(YEAR(OctSun1+14)=CalendarYear,MONTH(OctSun1+14)=10),OctSun1+14,""),IF(AND(YEAR(OctSun1+21)=CalendarYear,MONTH(OctSun1+21)=10),OctSun1+21,""))</f>
        <v>45948</v>
      </c>
      <c r="X69" s="12">
        <f>IF(DAY(OctSun1)=1,IF(AND(YEAR(OctSun1+15)=CalendarYear,MONTH(OctSun1+15)=10),OctSun1+15,""),IF(AND(YEAR(OctSun1+22)=CalendarYear,MONTH(OctSun1+22)=10),OctSun1+22,""))</f>
        <v>45949</v>
      </c>
      <c r="Y69" s="12">
        <f>IF(DAY(OctSun1)=1,IF(AND(YEAR(OctSun1+16)=CalendarYear,MONTH(OctSun1+16)=10),OctSun1+16,""),IF(AND(YEAR(OctSun1+23)=CalendarYear,MONTH(OctSun1+23)=10),OctSun1+23,""))</f>
        <v>45950</v>
      </c>
      <c r="Z69" s="12">
        <f>IF(DAY(OctSun1)=1,IF(AND(YEAR(OctSun1+17)=CalendarYear,MONTH(OctSun1+17)=10),OctSun1+17,""),IF(AND(YEAR(OctSun1+24)=CalendarYear,MONTH(OctSun1+24)=10),OctSun1+24,""))</f>
        <v>45951</v>
      </c>
      <c r="AA69" s="12">
        <f>IF(DAY(OctSun1)=1,IF(AND(YEAR(OctSun1+18)=CalendarYear,MONTH(OctSun1+18)=10),OctSun1+18,""),IF(AND(YEAR(OctSun1+25)=CalendarYear,MONTH(OctSun1+25)=10),OctSun1+25,""))</f>
        <v>45952</v>
      </c>
      <c r="AB69" s="12">
        <f>IF(DAY(OctSun1)=1,IF(AND(YEAR(OctSun1+19)=CalendarYear,MONTH(OctSun1+19)=10),OctSun1+19,""),IF(AND(YEAR(OctSun1+26)=CalendarYear,MONTH(OctSun1+26)=10),OctSun1+26,""))</f>
        <v>45953</v>
      </c>
      <c r="AC69" s="12">
        <f>IF(DAY(OctSun1)=1,IF(AND(YEAR(OctSun1+20)=CalendarYear,MONTH(OctSun1+20)=10),OctSun1+20,""),IF(AND(YEAR(OctSun1+27)=CalendarYear,MONTH(OctSun1+27)=10),OctSun1+27,""))</f>
        <v>45954</v>
      </c>
      <c r="AD69" s="12">
        <f>IF(DAY(OctSun1)=1,IF(AND(YEAR(OctSun1+21)=CalendarYear,MONTH(OctSun1+21)=10),OctSun1+21,""),IF(AND(YEAR(OctSun1+28)=CalendarYear,MONTH(OctSun1+28)=10),OctSun1+28,""))</f>
        <v>45955</v>
      </c>
      <c r="AE69" s="12">
        <f>IF(DAY(OctSun1)=1,IF(AND(YEAR(OctSun1+22)=CalendarYear,MONTH(OctSun1+22)=10),OctSun1+22,""),IF(AND(YEAR(OctSun1+29)=CalendarYear,MONTH(OctSun1+29)=10),OctSun1+29,""))</f>
        <v>45956</v>
      </c>
      <c r="AF69" s="12">
        <f>IF(DAY(OctSun1)=1,IF(AND(YEAR(OctSun1+23)=CalendarYear,MONTH(OctSun1+23)=10),OctSun1+23,""),IF(AND(YEAR(OctSun1+30)=CalendarYear,MONTH(OctSun1+30)=10),OctSun1+30,""))</f>
        <v>45957</v>
      </c>
      <c r="AG69" s="12">
        <f>IF(DAY(OctSun1)=1,IF(AND(YEAR(OctSun1+24)=CalendarYear,MONTH(OctSun1+24)=10),OctSun1+24,""),IF(AND(YEAR(OctSun1+31)=CalendarYear,MONTH(OctSun1+31)=10),OctSun1+31,""))</f>
        <v>45958</v>
      </c>
      <c r="AH69" s="12">
        <f>IF(DAY(OctSun1)=1,IF(AND(YEAR(OctSun1+25)=CalendarYear,MONTH(OctSun1+25)=10),OctSun1+25,""),IF(AND(YEAR(OctSun1+32)=CalendarYear,MONTH(OctSun1+32)=10),OctSun1+32,""))</f>
        <v>45959</v>
      </c>
      <c r="AI69" s="12">
        <f>IF(DAY(OctSun1)=1,IF(AND(YEAR(OctSun1+26)=CalendarYear,MONTH(OctSun1+26)=10),OctSun1+26,""),IF(AND(YEAR(OctSun1+33)=CalendarYear,MONTH(OctSun1+33)=10),OctSun1+33,""))</f>
        <v>45960</v>
      </c>
      <c r="AJ69" s="12">
        <f>IF(DAY(OctSun1)=1,IF(AND(YEAR(OctSun1+27)=CalendarYear,MONTH(OctSun1+27)=10),OctSun1+27,""),IF(AND(YEAR(OctSun1+34)=CalendarYear,MONTH(OctSun1+34)=10),OctSun1+34,""))</f>
        <v>45961</v>
      </c>
      <c r="AK69" s="12" t="str">
        <f>IF(DAY(OctSun1)=1,IF(AND(YEAR(OctSun1+28)=CalendarYear,MONTH(OctSun1+28)=10),OctSun1+28,""),IF(AND(YEAR(OctSun1+35)=CalendarYear,MONTH(OctSun1+35)=10),OctSun1+35,""))</f>
        <v/>
      </c>
      <c r="AL69" s="12" t="str">
        <f>IF(DAY(OctSun1)=1,IF(AND(YEAR(OctSun1+29)=CalendarYear,MONTH(OctSun1+29)=10),OctSun1+29,""),IF(AND(YEAR(OctSun1+36)=CalendarYear,MONTH(OctSun1+36)=10),OctSun1+36,""))</f>
        <v/>
      </c>
      <c r="AM69" s="13" t="str">
        <f>IF(DAY(OctSun1)=1,IF(AND(YEAR(OctSun1+30)=CalendarYear,MONTH(OctSun1+30)=10),OctSun1+30,""),IF(AND(YEAR(OctSun1+37)=CalendarYear,MONTH(OctSun1+37)=10),OctSun1+37,""))</f>
        <v/>
      </c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  <c r="BF69" s="64"/>
      <c r="BG69" s="64"/>
      <c r="BH69" s="64"/>
      <c r="BI69" s="64"/>
      <c r="BJ69" s="64"/>
      <c r="BK69" s="64"/>
      <c r="BL69" s="64"/>
      <c r="BM69" s="64"/>
      <c r="BN69" s="64"/>
      <c r="BO69" s="64"/>
      <c r="BP69" s="64"/>
      <c r="BQ69" s="64"/>
      <c r="BR69" s="64"/>
      <c r="BS69" s="64"/>
      <c r="BT69" s="64"/>
      <c r="BU69" s="64"/>
      <c r="BV69" s="64"/>
      <c r="BW69" s="64"/>
      <c r="BX69" s="64"/>
      <c r="BY69" s="64"/>
      <c r="BZ69" s="64"/>
      <c r="CA69" s="64"/>
      <c r="CB69" s="64"/>
      <c r="CC69" s="64"/>
      <c r="CD69" s="64"/>
      <c r="CE69" s="64"/>
      <c r="CF69" s="64"/>
      <c r="CG69" s="64"/>
      <c r="CH69" s="64"/>
      <c r="CI69" s="64"/>
      <c r="CJ69" s="64"/>
      <c r="CK69" s="64"/>
      <c r="CL69" s="64"/>
      <c r="CM69" s="64"/>
      <c r="CN69" s="64"/>
      <c r="CO69" s="64"/>
      <c r="CP69" s="64"/>
      <c r="CQ69" s="64"/>
      <c r="CR69" s="64"/>
      <c r="CS69" s="64"/>
      <c r="CT69" s="64"/>
      <c r="CU69" s="64"/>
      <c r="CV69" s="64"/>
      <c r="CW69" s="64"/>
      <c r="CX69" s="64"/>
      <c r="CY69" s="64"/>
      <c r="CZ69" s="64"/>
      <c r="DA69" s="64"/>
      <c r="DB69" s="64"/>
      <c r="DC69" s="64"/>
      <c r="DD69" s="64"/>
      <c r="DE69" s="64"/>
      <c r="DF69" s="64"/>
      <c r="DG69" s="64"/>
      <c r="DH69" s="64"/>
      <c r="DI69" s="64"/>
      <c r="DJ69" s="64"/>
      <c r="DK69" s="64"/>
      <c r="DL69" s="64"/>
      <c r="DM69" s="64"/>
      <c r="DN69" s="64"/>
      <c r="DO69" s="64"/>
      <c r="DP69" s="64"/>
      <c r="DQ69" s="64"/>
      <c r="DR69" s="64"/>
      <c r="DS69" s="64"/>
      <c r="DT69" s="64"/>
      <c r="DU69" s="64"/>
      <c r="DV69" s="64"/>
      <c r="DW69" s="64"/>
      <c r="DX69" s="64"/>
      <c r="DY69" s="64"/>
      <c r="DZ69" s="64"/>
      <c r="EA69" s="64"/>
      <c r="EB69" s="64"/>
      <c r="EC69" s="64"/>
      <c r="ED69" s="64"/>
      <c r="EE69" s="64"/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4"/>
      <c r="ET69" s="64"/>
      <c r="EU69" s="64"/>
      <c r="EV69" s="64"/>
      <c r="EW69" s="64"/>
      <c r="EX69" s="64"/>
      <c r="EY69" s="64"/>
      <c r="EZ69" s="64"/>
      <c r="FA69" s="64"/>
      <c r="FB69" s="64"/>
      <c r="FC69" s="64"/>
      <c r="FD69" s="64"/>
      <c r="FE69" s="64"/>
      <c r="FF69" s="64"/>
      <c r="FG69" s="64"/>
      <c r="FH69" s="64"/>
      <c r="FI69" s="64"/>
      <c r="FJ69" s="64"/>
      <c r="FK69" s="64"/>
      <c r="FL69" s="64"/>
      <c r="FM69" s="64"/>
      <c r="FN69" s="64"/>
      <c r="FO69" s="64"/>
      <c r="FP69" s="64"/>
      <c r="FQ69" s="64"/>
      <c r="FR69" s="64"/>
      <c r="FS69" s="64"/>
      <c r="FT69" s="64"/>
      <c r="FU69" s="64"/>
      <c r="FV69" s="64"/>
      <c r="FW69" s="64"/>
      <c r="FX69" s="64"/>
      <c r="FY69" s="64"/>
      <c r="FZ69" s="64"/>
      <c r="GA69" s="64"/>
      <c r="GB69" s="64"/>
      <c r="GC69" s="64"/>
      <c r="GD69" s="64"/>
      <c r="GE69" s="64"/>
      <c r="GF69" s="64"/>
      <c r="GG69" s="64"/>
      <c r="GH69" s="64"/>
      <c r="GI69" s="64"/>
      <c r="GJ69" s="64"/>
      <c r="GK69" s="64"/>
      <c r="GL69" s="64"/>
      <c r="GM69" s="64"/>
      <c r="GN69" s="64"/>
      <c r="GO69" s="64"/>
      <c r="GP69" s="64"/>
      <c r="GQ69" s="64"/>
      <c r="GR69" s="64"/>
      <c r="GS69" s="64"/>
      <c r="GT69" s="64"/>
      <c r="GU69" s="64"/>
      <c r="GV69" s="64"/>
      <c r="GW69" s="64"/>
      <c r="GX69" s="64"/>
      <c r="GY69" s="64"/>
      <c r="GZ69" s="64"/>
      <c r="HA69" s="64"/>
      <c r="HB69" s="64"/>
      <c r="HC69" s="64"/>
      <c r="HD69" s="64"/>
      <c r="HE69" s="64"/>
      <c r="HF69" s="64"/>
      <c r="HG69" s="64"/>
      <c r="HH69" s="64"/>
      <c r="HI69" s="64"/>
      <c r="HJ69" s="64"/>
      <c r="HK69" s="64"/>
      <c r="HL69" s="64"/>
      <c r="HM69" s="64"/>
      <c r="HN69" s="64"/>
      <c r="HO69" s="64"/>
      <c r="HP69" s="64"/>
      <c r="HQ69" s="64"/>
      <c r="HR69" s="64"/>
      <c r="HS69" s="64"/>
      <c r="HT69" s="64"/>
      <c r="HU69" s="64"/>
      <c r="HV69" s="64"/>
      <c r="HW69" s="64"/>
      <c r="HX69" s="64"/>
      <c r="HY69" s="64"/>
      <c r="HZ69" s="64"/>
      <c r="IA69" s="64"/>
      <c r="IB69" s="64"/>
      <c r="IC69" s="64"/>
      <c r="ID69" s="64"/>
      <c r="IE69" s="64"/>
      <c r="IF69" s="64"/>
      <c r="IG69" s="64"/>
      <c r="IH69" s="64"/>
      <c r="II69" s="64"/>
      <c r="IJ69" s="64"/>
      <c r="IK69" s="64"/>
      <c r="IL69" s="64"/>
      <c r="IM69" s="64"/>
      <c r="IN69" s="64"/>
      <c r="IO69" s="64"/>
      <c r="IP69" s="64"/>
      <c r="IQ69" s="64"/>
      <c r="IR69" s="64"/>
      <c r="IS69" s="64"/>
      <c r="IT69" s="64"/>
      <c r="IU69" s="64"/>
      <c r="IV69" s="64"/>
      <c r="IW69" s="64"/>
      <c r="IX69" s="64"/>
      <c r="IY69" s="64"/>
      <c r="IZ69" s="64"/>
      <c r="JA69" s="64"/>
      <c r="JB69" s="64"/>
      <c r="JC69" s="64"/>
      <c r="JD69" s="64"/>
      <c r="JE69" s="64"/>
      <c r="JF69" s="64"/>
      <c r="JG69" s="64"/>
      <c r="JH69" s="64"/>
      <c r="JI69" s="64"/>
      <c r="JJ69" s="64"/>
      <c r="JK69" s="64"/>
      <c r="JL69" s="64"/>
      <c r="JM69" s="64"/>
      <c r="JN69" s="64"/>
    </row>
    <row r="70" spans="2:274" s="10" customFormat="1" ht="19" customHeight="1" x14ac:dyDescent="0.4">
      <c r="B70" s="145"/>
      <c r="C70" s="11" t="s">
        <v>0</v>
      </c>
      <c r="D70" s="11" t="s">
        <v>1</v>
      </c>
      <c r="E70" s="11" t="s">
        <v>2</v>
      </c>
      <c r="F70" s="11" t="s">
        <v>3</v>
      </c>
      <c r="G70" s="11" t="s">
        <v>4</v>
      </c>
      <c r="H70" s="11" t="s">
        <v>5</v>
      </c>
      <c r="I70" s="11" t="s">
        <v>6</v>
      </c>
      <c r="J70" s="11" t="s">
        <v>0</v>
      </c>
      <c r="K70" s="11" t="s">
        <v>1</v>
      </c>
      <c r="L70" s="11" t="s">
        <v>2</v>
      </c>
      <c r="M70" s="11" t="s">
        <v>3</v>
      </c>
      <c r="N70" s="11" t="s">
        <v>4</v>
      </c>
      <c r="O70" s="11" t="s">
        <v>5</v>
      </c>
      <c r="P70" s="11" t="s">
        <v>6</v>
      </c>
      <c r="Q70" s="11" t="s">
        <v>0</v>
      </c>
      <c r="R70" s="11" t="s">
        <v>1</v>
      </c>
      <c r="S70" s="11" t="s">
        <v>2</v>
      </c>
      <c r="T70" s="11" t="s">
        <v>3</v>
      </c>
      <c r="U70" s="11" t="s">
        <v>4</v>
      </c>
      <c r="V70" s="11" t="s">
        <v>5</v>
      </c>
      <c r="W70" s="11" t="s">
        <v>6</v>
      </c>
      <c r="X70" s="11" t="s">
        <v>0</v>
      </c>
      <c r="Y70" s="11" t="s">
        <v>1</v>
      </c>
      <c r="Z70" s="11" t="s">
        <v>2</v>
      </c>
      <c r="AA70" s="11" t="s">
        <v>3</v>
      </c>
      <c r="AB70" s="11" t="s">
        <v>4</v>
      </c>
      <c r="AC70" s="11" t="s">
        <v>5</v>
      </c>
      <c r="AD70" s="11" t="s">
        <v>6</v>
      </c>
      <c r="AE70" s="11" t="s">
        <v>0</v>
      </c>
      <c r="AF70" s="11" t="s">
        <v>1</v>
      </c>
      <c r="AG70" s="11" t="s">
        <v>2</v>
      </c>
      <c r="AH70" s="11" t="s">
        <v>3</v>
      </c>
      <c r="AI70" s="11" t="s">
        <v>4</v>
      </c>
      <c r="AJ70" s="11" t="s">
        <v>5</v>
      </c>
      <c r="AK70" s="11" t="s">
        <v>6</v>
      </c>
      <c r="AL70" s="11" t="s">
        <v>0</v>
      </c>
      <c r="AM70" s="14" t="s">
        <v>1</v>
      </c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64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4"/>
      <c r="CA70" s="64"/>
      <c r="CB70" s="64"/>
      <c r="CC70" s="64"/>
      <c r="CD70" s="64"/>
      <c r="CE70" s="64"/>
      <c r="CF70" s="64"/>
      <c r="CG70" s="64"/>
      <c r="CH70" s="64"/>
      <c r="CI70" s="64"/>
      <c r="CJ70" s="64"/>
      <c r="CK70" s="64"/>
      <c r="CL70" s="64"/>
      <c r="CM70" s="64"/>
      <c r="CN70" s="64"/>
      <c r="CO70" s="64"/>
      <c r="CP70" s="64"/>
      <c r="CQ70" s="64"/>
      <c r="CR70" s="64"/>
      <c r="CS70" s="64"/>
      <c r="CT70" s="64"/>
      <c r="CU70" s="64"/>
      <c r="CV70" s="64"/>
      <c r="CW70" s="64"/>
      <c r="CX70" s="64"/>
      <c r="CY70" s="64"/>
      <c r="CZ70" s="64"/>
      <c r="DA70" s="64"/>
      <c r="DB70" s="64"/>
      <c r="DC70" s="64"/>
      <c r="DD70" s="64"/>
      <c r="DE70" s="64"/>
      <c r="DF70" s="64"/>
      <c r="DG70" s="64"/>
      <c r="DH70" s="64"/>
      <c r="DI70" s="64"/>
      <c r="DJ70" s="64"/>
      <c r="DK70" s="64"/>
      <c r="DL70" s="64"/>
      <c r="DM70" s="64"/>
      <c r="DN70" s="64"/>
      <c r="DO70" s="64"/>
      <c r="DP70" s="64"/>
      <c r="DQ70" s="64"/>
      <c r="DR70" s="64"/>
      <c r="DS70" s="64"/>
      <c r="DT70" s="64"/>
      <c r="DU70" s="64"/>
      <c r="DV70" s="64"/>
      <c r="DW70" s="64"/>
      <c r="DX70" s="64"/>
      <c r="DY70" s="64"/>
      <c r="DZ70" s="64"/>
      <c r="EA70" s="64"/>
      <c r="EB70" s="64"/>
      <c r="EC70" s="64"/>
      <c r="ED70" s="64"/>
      <c r="EE70" s="64"/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4"/>
      <c r="ET70" s="64"/>
      <c r="EU70" s="64"/>
      <c r="EV70" s="64"/>
      <c r="EW70" s="64"/>
      <c r="EX70" s="64"/>
      <c r="EY70" s="64"/>
      <c r="EZ70" s="64"/>
      <c r="FA70" s="64"/>
      <c r="FB70" s="64"/>
      <c r="FC70" s="64"/>
      <c r="FD70" s="64"/>
      <c r="FE70" s="64"/>
      <c r="FF70" s="64"/>
      <c r="FG70" s="64"/>
      <c r="FH70" s="64"/>
      <c r="FI70" s="64"/>
      <c r="FJ70" s="64"/>
      <c r="FK70" s="64"/>
      <c r="FL70" s="64"/>
      <c r="FM70" s="64"/>
      <c r="FN70" s="64"/>
      <c r="FO70" s="64"/>
      <c r="FP70" s="64"/>
      <c r="FQ70" s="64"/>
      <c r="FR70" s="64"/>
      <c r="FS70" s="64"/>
      <c r="FT70" s="64"/>
      <c r="FU70" s="64"/>
      <c r="FV70" s="64"/>
      <c r="FW70" s="64"/>
      <c r="FX70" s="64"/>
      <c r="FY70" s="64"/>
      <c r="FZ70" s="64"/>
      <c r="GA70" s="64"/>
      <c r="GB70" s="64"/>
      <c r="GC70" s="64"/>
      <c r="GD70" s="64"/>
      <c r="GE70" s="64"/>
      <c r="GF70" s="64"/>
      <c r="GG70" s="64"/>
      <c r="GH70" s="64"/>
      <c r="GI70" s="64"/>
      <c r="GJ70" s="64"/>
      <c r="GK70" s="64"/>
      <c r="GL70" s="64"/>
      <c r="GM70" s="64"/>
      <c r="GN70" s="64"/>
      <c r="GO70" s="64"/>
      <c r="GP70" s="64"/>
      <c r="GQ70" s="64"/>
      <c r="GR70" s="64"/>
      <c r="GS70" s="64"/>
      <c r="GT70" s="64"/>
      <c r="GU70" s="64"/>
      <c r="GV70" s="64"/>
      <c r="GW70" s="64"/>
      <c r="GX70" s="64"/>
      <c r="GY70" s="64"/>
      <c r="GZ70" s="64"/>
      <c r="HA70" s="64"/>
      <c r="HB70" s="64"/>
      <c r="HC70" s="64"/>
      <c r="HD70" s="64"/>
      <c r="HE70" s="64"/>
      <c r="HF70" s="64"/>
      <c r="HG70" s="64"/>
      <c r="HH70" s="64"/>
      <c r="HI70" s="64"/>
      <c r="HJ70" s="64"/>
      <c r="HK70" s="64"/>
      <c r="HL70" s="64"/>
      <c r="HM70" s="64"/>
      <c r="HN70" s="64"/>
      <c r="HO70" s="64"/>
      <c r="HP70" s="64"/>
      <c r="HQ70" s="64"/>
      <c r="HR70" s="64"/>
      <c r="HS70" s="64"/>
      <c r="HT70" s="64"/>
      <c r="HU70" s="64"/>
      <c r="HV70" s="64"/>
      <c r="HW70" s="64"/>
      <c r="HX70" s="64"/>
      <c r="HY70" s="64"/>
      <c r="HZ70" s="64"/>
      <c r="IA70" s="64"/>
      <c r="IB70" s="64"/>
      <c r="IC70" s="64"/>
      <c r="ID70" s="64"/>
      <c r="IE70" s="64"/>
      <c r="IF70" s="64"/>
      <c r="IG70" s="64"/>
      <c r="IH70" s="64"/>
      <c r="II70" s="64"/>
      <c r="IJ70" s="64"/>
      <c r="IK70" s="64"/>
      <c r="IL70" s="64"/>
      <c r="IM70" s="64"/>
      <c r="IN70" s="64"/>
      <c r="IO70" s="64"/>
      <c r="IP70" s="64"/>
      <c r="IQ70" s="64"/>
      <c r="IR70" s="64"/>
      <c r="IS70" s="64"/>
      <c r="IT70" s="64"/>
      <c r="IU70" s="64"/>
      <c r="IV70" s="64"/>
      <c r="IW70" s="64"/>
      <c r="IX70" s="64"/>
      <c r="IY70" s="64"/>
      <c r="IZ70" s="64"/>
      <c r="JA70" s="64"/>
      <c r="JB70" s="64"/>
      <c r="JC70" s="64"/>
      <c r="JD70" s="64"/>
      <c r="JE70" s="64"/>
      <c r="JF70" s="64"/>
      <c r="JG70" s="64"/>
      <c r="JH70" s="64"/>
      <c r="JI70" s="64"/>
      <c r="JJ70" s="64"/>
      <c r="JK70" s="64"/>
      <c r="JL70" s="64"/>
      <c r="JM70" s="64"/>
      <c r="JN70" s="64"/>
    </row>
    <row r="71" spans="2:274" ht="19" customHeight="1" thickBot="1" x14ac:dyDescent="0.45">
      <c r="B71" s="35" t="s">
        <v>29</v>
      </c>
      <c r="C71" s="27"/>
      <c r="D71" s="27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27"/>
      <c r="AM71" s="27"/>
    </row>
    <row r="72" spans="2:274" ht="19" customHeight="1" thickTop="1" thickBot="1" x14ac:dyDescent="0.45">
      <c r="B72" s="46" t="s">
        <v>34</v>
      </c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155" t="s">
        <v>51</v>
      </c>
      <c r="T72" s="156"/>
      <c r="U72" s="156"/>
      <c r="V72" s="157"/>
      <c r="W72" s="81"/>
      <c r="X72" s="36"/>
      <c r="Y72" s="84"/>
      <c r="Z72" s="82" t="s">
        <v>40</v>
      </c>
      <c r="AA72" s="83"/>
      <c r="AB72" s="83"/>
      <c r="AC72" s="84"/>
      <c r="AD72" s="36"/>
      <c r="AE72" s="36"/>
      <c r="AF72" s="36"/>
      <c r="AG72" s="36"/>
      <c r="AH72" s="36"/>
      <c r="AI72" s="36"/>
      <c r="AJ72" s="36"/>
      <c r="AK72" s="36"/>
      <c r="AL72" s="36"/>
      <c r="AM72" s="37"/>
    </row>
    <row r="73" spans="2:274" ht="19" customHeight="1" thickTop="1" x14ac:dyDescent="0.4">
      <c r="B73" s="8" t="s">
        <v>25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7"/>
      <c r="R73" s="17"/>
      <c r="S73" s="17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</row>
    <row r="74" spans="2:274" ht="19" customHeight="1" x14ac:dyDescent="0.4">
      <c r="B74" s="9" t="s">
        <v>27</v>
      </c>
      <c r="C74" s="16"/>
      <c r="D74" s="16"/>
      <c r="E74" s="16"/>
      <c r="F74" s="16"/>
      <c r="G74" s="16"/>
      <c r="H74" s="24"/>
      <c r="I74" s="16"/>
      <c r="J74" s="16"/>
      <c r="K74" s="16"/>
      <c r="L74" s="16"/>
      <c r="M74" s="16"/>
      <c r="N74" s="16"/>
      <c r="O74" s="16"/>
      <c r="P74" s="16"/>
      <c r="Q74" s="16"/>
      <c r="R74" s="15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25"/>
      <c r="AG74" s="25"/>
      <c r="AH74" s="25"/>
      <c r="AI74" s="25"/>
      <c r="AJ74" s="25"/>
      <c r="AK74" s="25"/>
      <c r="AL74" s="16"/>
      <c r="AM74" s="16"/>
    </row>
    <row r="75" spans="2:274" ht="12" customHeight="1" x14ac:dyDescent="0.4"/>
    <row r="76" spans="2:274" s="10" customFormat="1" ht="19" customHeight="1" x14ac:dyDescent="0.4">
      <c r="B76" s="144">
        <f>DATE(CalendarYear,11,1)</f>
        <v>45962</v>
      </c>
      <c r="C76" s="12" t="str">
        <f>IF(DAY(NovSun1)=1,"",IF(AND(YEAR(NovSun1+1)=CalendarYear,MONTH(NovSun1+1)=11),NovSun1+1,""))</f>
        <v/>
      </c>
      <c r="D76" s="12" t="str">
        <f>IF(DAY(NovSun1)=1,"",IF(AND(YEAR(NovSun1+2)=CalendarYear,MONTH(NovSun1+2)=11),NovSun1+2,""))</f>
        <v/>
      </c>
      <c r="E76" s="12" t="str">
        <f>IF(DAY(NovSun1)=1,"",IF(AND(YEAR(NovSun1+3)=CalendarYear,MONTH(NovSun1+3)=11),NovSun1+3,""))</f>
        <v/>
      </c>
      <c r="F76" s="12" t="str">
        <f>IF(DAY(NovSun1)=1,"",IF(AND(YEAR(NovSun1+4)=CalendarYear,MONTH(NovSun1+4)=11),NovSun1+4,""))</f>
        <v/>
      </c>
      <c r="G76" s="12" t="str">
        <f>IF(DAY(NovSun1)=1,"",IF(AND(YEAR(NovSun1+5)=CalendarYear,MONTH(NovSun1+5)=11),NovSun1+5,""))</f>
        <v/>
      </c>
      <c r="H76" s="12" t="str">
        <f>IF(DAY(NovSun1)=1,"",IF(AND(YEAR(NovSun1+6)=CalendarYear,MONTH(NovSun1+6)=11),NovSun1+6,""))</f>
        <v/>
      </c>
      <c r="I76" s="12">
        <f>IF(DAY(NovSun1)=1,IF(AND(YEAR(NovSun1)=CalendarYear,MONTH(NovSun1)=11),NovSun1,""),IF(AND(YEAR(NovSun1+7)=CalendarYear,MONTH(NovSun1+7)=11),NovSun1+7,""))</f>
        <v>45962</v>
      </c>
      <c r="J76" s="12">
        <f>IF(DAY(NovSun1)=1,IF(AND(YEAR(NovSun1+1)=CalendarYear,MONTH(NovSun1+1)=11),NovSun1+1,""),IF(AND(YEAR(NovSun1+8)=CalendarYear,MONTH(NovSun1+8)=11),NovSun1+8,""))</f>
        <v>45963</v>
      </c>
      <c r="K76" s="12">
        <f>IF(DAY(NovSun1)=1,IF(AND(YEAR(NovSun1+2)=CalendarYear,MONTH(NovSun1+2)=11),NovSun1+2,""),IF(AND(YEAR(NovSun1+9)=CalendarYear,MONTH(NovSun1+9)=11),NovSun1+9,""))</f>
        <v>45964</v>
      </c>
      <c r="L76" s="12">
        <f>IF(DAY(NovSun1)=1,IF(AND(YEAR(NovSun1+3)=CalendarYear,MONTH(NovSun1+3)=11),NovSun1+3,""),IF(AND(YEAR(NovSun1+10)=CalendarYear,MONTH(NovSun1+10)=11),NovSun1+10,""))</f>
        <v>45965</v>
      </c>
      <c r="M76" s="12">
        <f>IF(DAY(NovSun1)=1,IF(AND(YEAR(NovSun1+4)=CalendarYear,MONTH(NovSun1+4)=11),NovSun1+4,""),IF(AND(YEAR(NovSun1+11)=CalendarYear,MONTH(NovSun1+11)=11),NovSun1+11,""))</f>
        <v>45966</v>
      </c>
      <c r="N76" s="12">
        <f>IF(DAY(NovSun1)=1,IF(AND(YEAR(NovSun1+5)=CalendarYear,MONTH(NovSun1+5)=11),NovSun1+5,""),IF(AND(YEAR(NovSun1+12)=CalendarYear,MONTH(NovSun1+12)=11),NovSun1+12,""))</f>
        <v>45967</v>
      </c>
      <c r="O76" s="12">
        <f>IF(DAY(NovSun1)=1,IF(AND(YEAR(NovSun1+6)=CalendarYear,MONTH(NovSun1+6)=11),NovSun1+6,""),IF(AND(YEAR(NovSun1+13)=CalendarYear,MONTH(NovSun1+13)=11),NovSun1+13,""))</f>
        <v>45968</v>
      </c>
      <c r="P76" s="12">
        <f>IF(DAY(NovSun1)=1,IF(AND(YEAR(NovSun1+7)=CalendarYear,MONTH(NovSun1+7)=11),NovSun1+7,""),IF(AND(YEAR(NovSun1+14)=CalendarYear,MONTH(NovSun1+14)=11),NovSun1+14,""))</f>
        <v>45969</v>
      </c>
      <c r="Q76" s="12">
        <f>IF(DAY(NovSun1)=1,IF(AND(YEAR(NovSun1+8)=CalendarYear,MONTH(NovSun1+8)=11),NovSun1+8,""),IF(AND(YEAR(NovSun1+15)=CalendarYear,MONTH(NovSun1+15)=11),NovSun1+15,""))</f>
        <v>45970</v>
      </c>
      <c r="R76" s="12">
        <f>IF(DAY(NovSun1)=1,IF(AND(YEAR(NovSun1+9)=CalendarYear,MONTH(NovSun1+9)=11),NovSun1+9,""),IF(AND(YEAR(NovSun1+16)=CalendarYear,MONTH(NovSun1+16)=11),NovSun1+16,""))</f>
        <v>45971</v>
      </c>
      <c r="S76" s="12">
        <f>IF(DAY(NovSun1)=1,IF(AND(YEAR(NovSun1+10)=CalendarYear,MONTH(NovSun1+10)=11),NovSun1+10,""),IF(AND(YEAR(NovSun1+17)=CalendarYear,MONTH(NovSun1+17)=11),NovSun1+17,""))</f>
        <v>45972</v>
      </c>
      <c r="T76" s="12">
        <f>IF(DAY(NovSun1)=1,IF(AND(YEAR(NovSun1+11)=CalendarYear,MONTH(NovSun1+11)=11),NovSun1+11,""),IF(AND(YEAR(NovSun1+18)=CalendarYear,MONTH(NovSun1+18)=11),NovSun1+18,""))</f>
        <v>45973</v>
      </c>
      <c r="U76" s="12">
        <f>IF(DAY(NovSun1)=1,IF(AND(YEAR(NovSun1+12)=CalendarYear,MONTH(NovSun1+12)=11),NovSun1+12,""),IF(AND(YEAR(NovSun1+19)=CalendarYear,MONTH(NovSun1+19)=11),NovSun1+19,""))</f>
        <v>45974</v>
      </c>
      <c r="V76" s="12">
        <f>IF(DAY(NovSun1)=1,IF(AND(YEAR(NovSun1+13)=CalendarYear,MONTH(NovSun1+13)=11),NovSun1+13,""),IF(AND(YEAR(NovSun1+20)=CalendarYear,MONTH(NovSun1+20)=11),NovSun1+20,""))</f>
        <v>45975</v>
      </c>
      <c r="W76" s="12">
        <f>IF(DAY(NovSun1)=1,IF(AND(YEAR(NovSun1+14)=CalendarYear,MONTH(NovSun1+14)=11),NovSun1+14,""),IF(AND(YEAR(NovSun1+21)=CalendarYear,MONTH(NovSun1+21)=11),NovSun1+21,""))</f>
        <v>45976</v>
      </c>
      <c r="X76" s="12">
        <f>IF(DAY(NovSun1)=1,IF(AND(YEAR(NovSun1+15)=CalendarYear,MONTH(NovSun1+15)=11),NovSun1+15,""),IF(AND(YEAR(NovSun1+22)=CalendarYear,MONTH(NovSun1+22)=11),NovSun1+22,""))</f>
        <v>45977</v>
      </c>
      <c r="Y76" s="12">
        <f>IF(DAY(NovSun1)=1,IF(AND(YEAR(NovSun1+16)=CalendarYear,MONTH(NovSun1+16)=11),NovSun1+16,""),IF(AND(YEAR(NovSun1+23)=CalendarYear,MONTH(NovSun1+23)=11),NovSun1+23,""))</f>
        <v>45978</v>
      </c>
      <c r="Z76" s="12">
        <f>IF(DAY(NovSun1)=1,IF(AND(YEAR(NovSun1+17)=CalendarYear,MONTH(NovSun1+17)=11),NovSun1+17,""),IF(AND(YEAR(NovSun1+24)=CalendarYear,MONTH(NovSun1+24)=11),NovSun1+24,""))</f>
        <v>45979</v>
      </c>
      <c r="AA76" s="12">
        <f>IF(DAY(NovSun1)=1,IF(AND(YEAR(NovSun1+18)=CalendarYear,MONTH(NovSun1+18)=11),NovSun1+18,""),IF(AND(YEAR(NovSun1+25)=CalendarYear,MONTH(NovSun1+25)=11),NovSun1+25,""))</f>
        <v>45980</v>
      </c>
      <c r="AB76" s="12">
        <f>IF(DAY(NovSun1)=1,IF(AND(YEAR(NovSun1+19)=CalendarYear,MONTH(NovSun1+19)=11),NovSun1+19,""),IF(AND(YEAR(NovSun1+26)=CalendarYear,MONTH(NovSun1+26)=11),NovSun1+26,""))</f>
        <v>45981</v>
      </c>
      <c r="AC76" s="12">
        <f>IF(DAY(NovSun1)=1,IF(AND(YEAR(NovSun1+20)=CalendarYear,MONTH(NovSun1+20)=11),NovSun1+20,""),IF(AND(YEAR(NovSun1+27)=CalendarYear,MONTH(NovSun1+27)=11),NovSun1+27,""))</f>
        <v>45982</v>
      </c>
      <c r="AD76" s="12">
        <f>IF(DAY(NovSun1)=1,IF(AND(YEAR(NovSun1+21)=CalendarYear,MONTH(NovSun1+21)=11),NovSun1+21,""),IF(AND(YEAR(NovSun1+28)=CalendarYear,MONTH(NovSun1+28)=11),NovSun1+28,""))</f>
        <v>45983</v>
      </c>
      <c r="AE76" s="12">
        <f>IF(DAY(NovSun1)=1,IF(AND(YEAR(NovSun1+22)=CalendarYear,MONTH(NovSun1+22)=11),NovSun1+22,""),IF(AND(YEAR(NovSun1+29)=CalendarYear,MONTH(NovSun1+29)=11),NovSun1+29,""))</f>
        <v>45984</v>
      </c>
      <c r="AF76" s="12">
        <f>IF(DAY(NovSun1)=1,IF(AND(YEAR(NovSun1+23)=CalendarYear,MONTH(NovSun1+23)=11),NovSun1+23,""),IF(AND(YEAR(NovSun1+30)=CalendarYear,MONTH(NovSun1+30)=11),NovSun1+30,""))</f>
        <v>45985</v>
      </c>
      <c r="AG76" s="12">
        <f>IF(DAY(NovSun1)=1,IF(AND(YEAR(NovSun1+24)=CalendarYear,MONTH(NovSun1+24)=11),NovSun1+24,""),IF(AND(YEAR(NovSun1+31)=CalendarYear,MONTH(NovSun1+31)=11),NovSun1+31,""))</f>
        <v>45986</v>
      </c>
      <c r="AH76" s="12">
        <f>IF(DAY(NovSun1)=1,IF(AND(YEAR(NovSun1+25)=CalendarYear,MONTH(NovSun1+25)=11),NovSun1+25,""),IF(AND(YEAR(NovSun1+32)=CalendarYear,MONTH(NovSun1+32)=11),NovSun1+32,""))</f>
        <v>45987</v>
      </c>
      <c r="AI76" s="12">
        <f>IF(DAY(NovSun1)=1,IF(AND(YEAR(NovSun1+26)=CalendarYear,MONTH(NovSun1+26)=11),NovSun1+26,""),IF(AND(YEAR(NovSun1+33)=CalendarYear,MONTH(NovSun1+33)=11),NovSun1+33,""))</f>
        <v>45988</v>
      </c>
      <c r="AJ76" s="12">
        <f>IF(DAY(NovSun1)=1,IF(AND(YEAR(NovSun1+27)=CalendarYear,MONTH(NovSun1+27)=11),NovSun1+27,""),IF(AND(YEAR(NovSun1+34)=CalendarYear,MONTH(NovSun1+34)=11),NovSun1+34,""))</f>
        <v>45989</v>
      </c>
      <c r="AK76" s="12">
        <f>IF(DAY(NovSun1)=1,IF(AND(YEAR(NovSun1+28)=CalendarYear,MONTH(NovSun1+28)=11),NovSun1+28,""),IF(AND(YEAR(NovSun1+35)=CalendarYear,MONTH(NovSun1+35)=11),NovSun1+35,""))</f>
        <v>45990</v>
      </c>
      <c r="AL76" s="12">
        <f>IF(DAY(NovSun1)=1,IF(AND(YEAR(NovSun1+29)=CalendarYear,MONTH(NovSun1+29)=11),NovSun1+29,""),IF(AND(YEAR(NovSun1+36)=CalendarYear,MONTH(NovSun1+36)=11),NovSun1+36,""))</f>
        <v>45991</v>
      </c>
      <c r="AM76" s="13" t="str">
        <f>IF(DAY(NovSun1)=1,IF(AND(YEAR(NovSun1+30)=CalendarYear,MONTH(NovSun1+30)=11),NovSun1+30,""),IF(AND(YEAR(NovSun1+37)=CalendarYear,MONTH(NovSun1+37)=11),NovSun1+37,""))</f>
        <v/>
      </c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  <c r="BH76" s="64"/>
      <c r="BI76" s="64"/>
      <c r="BJ76" s="64"/>
      <c r="BK76" s="64"/>
      <c r="BL76" s="64"/>
      <c r="BM76" s="64"/>
      <c r="BN76" s="64"/>
      <c r="BO76" s="64"/>
      <c r="BP76" s="64"/>
      <c r="BQ76" s="64"/>
      <c r="BR76" s="64"/>
      <c r="BS76" s="64"/>
      <c r="BT76" s="64"/>
      <c r="BU76" s="64"/>
      <c r="BV76" s="64"/>
      <c r="BW76" s="64"/>
      <c r="BX76" s="64"/>
      <c r="BY76" s="64"/>
      <c r="BZ76" s="64"/>
      <c r="CA76" s="64"/>
      <c r="CB76" s="64"/>
      <c r="CC76" s="64"/>
      <c r="CD76" s="64"/>
      <c r="CE76" s="64"/>
      <c r="CF76" s="64"/>
      <c r="CG76" s="64"/>
      <c r="CH76" s="64"/>
      <c r="CI76" s="64"/>
      <c r="CJ76" s="64"/>
      <c r="CK76" s="64"/>
      <c r="CL76" s="64"/>
      <c r="CM76" s="64"/>
      <c r="CN76" s="64"/>
      <c r="CO76" s="64"/>
      <c r="CP76" s="64"/>
      <c r="CQ76" s="64"/>
      <c r="CR76" s="64"/>
      <c r="CS76" s="64"/>
      <c r="CT76" s="64"/>
      <c r="CU76" s="64"/>
      <c r="CV76" s="64"/>
      <c r="CW76" s="64"/>
      <c r="CX76" s="64"/>
      <c r="CY76" s="64"/>
      <c r="CZ76" s="64"/>
      <c r="DA76" s="64"/>
      <c r="DB76" s="64"/>
      <c r="DC76" s="64"/>
      <c r="DD76" s="64"/>
      <c r="DE76" s="64"/>
      <c r="DF76" s="64"/>
      <c r="DG76" s="64"/>
      <c r="DH76" s="64"/>
      <c r="DI76" s="64"/>
      <c r="DJ76" s="64"/>
      <c r="DK76" s="64"/>
      <c r="DL76" s="64"/>
      <c r="DM76" s="64"/>
      <c r="DN76" s="64"/>
      <c r="DO76" s="64"/>
      <c r="DP76" s="64"/>
      <c r="DQ76" s="64"/>
      <c r="DR76" s="64"/>
      <c r="DS76" s="64"/>
      <c r="DT76" s="64"/>
      <c r="DU76" s="64"/>
      <c r="DV76" s="64"/>
      <c r="DW76" s="64"/>
      <c r="DX76" s="64"/>
      <c r="DY76" s="64"/>
      <c r="DZ76" s="64"/>
      <c r="EA76" s="64"/>
      <c r="EB76" s="64"/>
      <c r="EC76" s="64"/>
      <c r="ED76" s="64"/>
      <c r="EE76" s="64"/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4"/>
      <c r="ET76" s="64"/>
      <c r="EU76" s="64"/>
      <c r="EV76" s="64"/>
      <c r="EW76" s="64"/>
      <c r="EX76" s="64"/>
      <c r="EY76" s="64"/>
      <c r="EZ76" s="64"/>
      <c r="FA76" s="64"/>
      <c r="FB76" s="64"/>
      <c r="FC76" s="64"/>
      <c r="FD76" s="64"/>
      <c r="FE76" s="64"/>
      <c r="FF76" s="64"/>
      <c r="FG76" s="64"/>
      <c r="FH76" s="64"/>
      <c r="FI76" s="64"/>
      <c r="FJ76" s="64"/>
      <c r="FK76" s="64"/>
      <c r="FL76" s="64"/>
      <c r="FM76" s="64"/>
      <c r="FN76" s="64"/>
      <c r="FO76" s="64"/>
      <c r="FP76" s="64"/>
      <c r="FQ76" s="64"/>
      <c r="FR76" s="64"/>
      <c r="FS76" s="64"/>
      <c r="FT76" s="64"/>
      <c r="FU76" s="64"/>
      <c r="FV76" s="64"/>
      <c r="FW76" s="64"/>
      <c r="FX76" s="64"/>
      <c r="FY76" s="64"/>
      <c r="FZ76" s="64"/>
      <c r="GA76" s="64"/>
      <c r="GB76" s="64"/>
      <c r="GC76" s="64"/>
      <c r="GD76" s="64"/>
      <c r="GE76" s="64"/>
      <c r="GF76" s="64"/>
      <c r="GG76" s="64"/>
      <c r="GH76" s="64"/>
      <c r="GI76" s="64"/>
      <c r="GJ76" s="64"/>
      <c r="GK76" s="64"/>
      <c r="GL76" s="64"/>
      <c r="GM76" s="64"/>
      <c r="GN76" s="64"/>
      <c r="GO76" s="64"/>
      <c r="GP76" s="64"/>
      <c r="GQ76" s="64"/>
      <c r="GR76" s="64"/>
      <c r="GS76" s="64"/>
      <c r="GT76" s="64"/>
      <c r="GU76" s="64"/>
      <c r="GV76" s="64"/>
      <c r="GW76" s="64"/>
      <c r="GX76" s="64"/>
      <c r="GY76" s="64"/>
      <c r="GZ76" s="64"/>
      <c r="HA76" s="64"/>
      <c r="HB76" s="64"/>
      <c r="HC76" s="64"/>
      <c r="HD76" s="64"/>
      <c r="HE76" s="64"/>
      <c r="HF76" s="64"/>
      <c r="HG76" s="64"/>
      <c r="HH76" s="64"/>
      <c r="HI76" s="64"/>
      <c r="HJ76" s="64"/>
      <c r="HK76" s="64"/>
      <c r="HL76" s="64"/>
      <c r="HM76" s="64"/>
      <c r="HN76" s="64"/>
      <c r="HO76" s="64"/>
      <c r="HP76" s="64"/>
      <c r="HQ76" s="64"/>
      <c r="HR76" s="64"/>
      <c r="HS76" s="64"/>
      <c r="HT76" s="64"/>
      <c r="HU76" s="64"/>
      <c r="HV76" s="64"/>
      <c r="HW76" s="64"/>
      <c r="HX76" s="64"/>
      <c r="HY76" s="64"/>
      <c r="HZ76" s="64"/>
      <c r="IA76" s="64"/>
      <c r="IB76" s="64"/>
      <c r="IC76" s="64"/>
      <c r="ID76" s="64"/>
      <c r="IE76" s="64"/>
      <c r="IF76" s="64"/>
      <c r="IG76" s="64"/>
      <c r="IH76" s="64"/>
      <c r="II76" s="64"/>
      <c r="IJ76" s="64"/>
      <c r="IK76" s="64"/>
      <c r="IL76" s="64"/>
      <c r="IM76" s="64"/>
      <c r="IN76" s="64"/>
      <c r="IO76" s="64"/>
      <c r="IP76" s="64"/>
      <c r="IQ76" s="64"/>
      <c r="IR76" s="64"/>
      <c r="IS76" s="64"/>
      <c r="IT76" s="64"/>
      <c r="IU76" s="64"/>
      <c r="IV76" s="64"/>
      <c r="IW76" s="64"/>
      <c r="IX76" s="64"/>
      <c r="IY76" s="64"/>
      <c r="IZ76" s="64"/>
      <c r="JA76" s="64"/>
      <c r="JB76" s="64"/>
      <c r="JC76" s="64"/>
      <c r="JD76" s="64"/>
      <c r="JE76" s="64"/>
      <c r="JF76" s="64"/>
      <c r="JG76" s="64"/>
      <c r="JH76" s="64"/>
      <c r="JI76" s="64"/>
      <c r="JJ76" s="64"/>
      <c r="JK76" s="64"/>
      <c r="JL76" s="64"/>
      <c r="JM76" s="64"/>
      <c r="JN76" s="64"/>
    </row>
    <row r="77" spans="2:274" s="10" customFormat="1" ht="19" customHeight="1" thickBot="1" x14ac:dyDescent="0.45">
      <c r="B77" s="145"/>
      <c r="C77" s="11" t="s">
        <v>0</v>
      </c>
      <c r="D77" s="11" t="s">
        <v>1</v>
      </c>
      <c r="E77" s="11" t="s">
        <v>2</v>
      </c>
      <c r="F77" s="11" t="s">
        <v>3</v>
      </c>
      <c r="G77" s="11" t="s">
        <v>4</v>
      </c>
      <c r="H77" s="11" t="s">
        <v>5</v>
      </c>
      <c r="I77" s="11" t="s">
        <v>6</v>
      </c>
      <c r="J77" s="11" t="s">
        <v>0</v>
      </c>
      <c r="K77" s="11" t="s">
        <v>1</v>
      </c>
      <c r="L77" s="11" t="s">
        <v>2</v>
      </c>
      <c r="M77" s="11" t="s">
        <v>3</v>
      </c>
      <c r="N77" s="11" t="s">
        <v>4</v>
      </c>
      <c r="O77" s="11" t="s">
        <v>5</v>
      </c>
      <c r="P77" s="11" t="s">
        <v>6</v>
      </c>
      <c r="Q77" s="11" t="s">
        <v>0</v>
      </c>
      <c r="R77" s="11" t="s">
        <v>1</v>
      </c>
      <c r="S77" s="11" t="s">
        <v>2</v>
      </c>
      <c r="T77" s="11" t="s">
        <v>3</v>
      </c>
      <c r="U77" s="11" t="s">
        <v>4</v>
      </c>
      <c r="V77" s="11" t="s">
        <v>5</v>
      </c>
      <c r="W77" s="11" t="s">
        <v>6</v>
      </c>
      <c r="X77" s="11" t="s">
        <v>0</v>
      </c>
      <c r="Y77" s="11" t="s">
        <v>1</v>
      </c>
      <c r="Z77" s="11" t="s">
        <v>2</v>
      </c>
      <c r="AA77" s="11" t="s">
        <v>3</v>
      </c>
      <c r="AB77" s="11" t="s">
        <v>4</v>
      </c>
      <c r="AC77" s="11" t="s">
        <v>5</v>
      </c>
      <c r="AD77" s="11" t="s">
        <v>6</v>
      </c>
      <c r="AE77" s="11" t="s">
        <v>0</v>
      </c>
      <c r="AF77" s="11" t="s">
        <v>1</v>
      </c>
      <c r="AG77" s="11" t="s">
        <v>2</v>
      </c>
      <c r="AH77" s="11" t="s">
        <v>3</v>
      </c>
      <c r="AI77" s="11" t="s">
        <v>4</v>
      </c>
      <c r="AJ77" s="11" t="s">
        <v>5</v>
      </c>
      <c r="AK77" s="11" t="s">
        <v>6</v>
      </c>
      <c r="AL77" s="11" t="s">
        <v>0</v>
      </c>
      <c r="AM77" s="14" t="s">
        <v>1</v>
      </c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64"/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64"/>
      <c r="CK77" s="64"/>
      <c r="CL77" s="64"/>
      <c r="CM77" s="64"/>
      <c r="CN77" s="64"/>
      <c r="CO77" s="64"/>
      <c r="CP77" s="64"/>
      <c r="CQ77" s="64"/>
      <c r="CR77" s="64"/>
      <c r="CS77" s="64"/>
      <c r="CT77" s="64"/>
      <c r="CU77" s="64"/>
      <c r="CV77" s="64"/>
      <c r="CW77" s="64"/>
      <c r="CX77" s="64"/>
      <c r="CY77" s="64"/>
      <c r="CZ77" s="64"/>
      <c r="DA77" s="64"/>
      <c r="DB77" s="64"/>
      <c r="DC77" s="64"/>
      <c r="DD77" s="64"/>
      <c r="DE77" s="64"/>
      <c r="DF77" s="64"/>
      <c r="DG77" s="64"/>
      <c r="DH77" s="64"/>
      <c r="DI77" s="64"/>
      <c r="DJ77" s="64"/>
      <c r="DK77" s="64"/>
      <c r="DL77" s="64"/>
      <c r="DM77" s="64"/>
      <c r="DN77" s="64"/>
      <c r="DO77" s="64"/>
      <c r="DP77" s="64"/>
      <c r="DQ77" s="64"/>
      <c r="DR77" s="64"/>
      <c r="DS77" s="64"/>
      <c r="DT77" s="64"/>
      <c r="DU77" s="64"/>
      <c r="DV77" s="64"/>
      <c r="DW77" s="64"/>
      <c r="DX77" s="64"/>
      <c r="DY77" s="64"/>
      <c r="DZ77" s="64"/>
      <c r="EA77" s="64"/>
      <c r="EB77" s="64"/>
      <c r="EC77" s="64"/>
      <c r="ED77" s="64"/>
      <c r="EE77" s="64"/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4"/>
      <c r="ET77" s="64"/>
      <c r="EU77" s="64"/>
      <c r="EV77" s="64"/>
      <c r="EW77" s="64"/>
      <c r="EX77" s="64"/>
      <c r="EY77" s="64"/>
      <c r="EZ77" s="64"/>
      <c r="FA77" s="64"/>
      <c r="FB77" s="64"/>
      <c r="FC77" s="64"/>
      <c r="FD77" s="64"/>
      <c r="FE77" s="64"/>
      <c r="FF77" s="64"/>
      <c r="FG77" s="64"/>
      <c r="FH77" s="64"/>
      <c r="FI77" s="64"/>
      <c r="FJ77" s="64"/>
      <c r="FK77" s="64"/>
      <c r="FL77" s="64"/>
      <c r="FM77" s="64"/>
      <c r="FN77" s="64"/>
      <c r="FO77" s="64"/>
      <c r="FP77" s="64"/>
      <c r="FQ77" s="64"/>
      <c r="FR77" s="64"/>
      <c r="FS77" s="64"/>
      <c r="FT77" s="64"/>
      <c r="FU77" s="64"/>
      <c r="FV77" s="64"/>
      <c r="FW77" s="64"/>
      <c r="FX77" s="64"/>
      <c r="FY77" s="64"/>
      <c r="FZ77" s="64"/>
      <c r="GA77" s="64"/>
      <c r="GB77" s="64"/>
      <c r="GC77" s="64"/>
      <c r="GD77" s="64"/>
      <c r="GE77" s="64"/>
      <c r="GF77" s="64"/>
      <c r="GG77" s="64"/>
      <c r="GH77" s="64"/>
      <c r="GI77" s="64"/>
      <c r="GJ77" s="64"/>
      <c r="GK77" s="64"/>
      <c r="GL77" s="64"/>
      <c r="GM77" s="64"/>
      <c r="GN77" s="64"/>
      <c r="GO77" s="64"/>
      <c r="GP77" s="64"/>
      <c r="GQ77" s="64"/>
      <c r="GR77" s="64"/>
      <c r="GS77" s="64"/>
      <c r="GT77" s="64"/>
      <c r="GU77" s="64"/>
      <c r="GV77" s="64"/>
      <c r="GW77" s="64"/>
      <c r="GX77" s="64"/>
      <c r="GY77" s="64"/>
      <c r="GZ77" s="64"/>
      <c r="HA77" s="64"/>
      <c r="HB77" s="64"/>
      <c r="HC77" s="64"/>
      <c r="HD77" s="64"/>
      <c r="HE77" s="64"/>
      <c r="HF77" s="64"/>
      <c r="HG77" s="64"/>
      <c r="HH77" s="64"/>
      <c r="HI77" s="64"/>
      <c r="HJ77" s="64"/>
      <c r="HK77" s="64"/>
      <c r="HL77" s="64"/>
      <c r="HM77" s="64"/>
      <c r="HN77" s="64"/>
      <c r="HO77" s="64"/>
      <c r="HP77" s="64"/>
      <c r="HQ77" s="64"/>
      <c r="HR77" s="64"/>
      <c r="HS77" s="64"/>
      <c r="HT77" s="64"/>
      <c r="HU77" s="64"/>
      <c r="HV77" s="64"/>
      <c r="HW77" s="64"/>
      <c r="HX77" s="64"/>
      <c r="HY77" s="64"/>
      <c r="HZ77" s="64"/>
      <c r="IA77" s="64"/>
      <c r="IB77" s="64"/>
      <c r="IC77" s="64"/>
      <c r="ID77" s="64"/>
      <c r="IE77" s="64"/>
      <c r="IF77" s="64"/>
      <c r="IG77" s="64"/>
      <c r="IH77" s="64"/>
      <c r="II77" s="64"/>
      <c r="IJ77" s="64"/>
      <c r="IK77" s="64"/>
      <c r="IL77" s="64"/>
      <c r="IM77" s="64"/>
      <c r="IN77" s="64"/>
      <c r="IO77" s="64"/>
      <c r="IP77" s="64"/>
      <c r="IQ77" s="64"/>
      <c r="IR77" s="64"/>
      <c r="IS77" s="64"/>
      <c r="IT77" s="64"/>
      <c r="IU77" s="64"/>
      <c r="IV77" s="64"/>
      <c r="IW77" s="64"/>
      <c r="IX77" s="64"/>
      <c r="IY77" s="64"/>
      <c r="IZ77" s="64"/>
      <c r="JA77" s="64"/>
      <c r="JB77" s="64"/>
      <c r="JC77" s="64"/>
      <c r="JD77" s="64"/>
      <c r="JE77" s="64"/>
      <c r="JF77" s="64"/>
      <c r="JG77" s="64"/>
      <c r="JH77" s="64"/>
      <c r="JI77" s="64"/>
      <c r="JJ77" s="64"/>
      <c r="JK77" s="64"/>
      <c r="JL77" s="64"/>
      <c r="JM77" s="64"/>
      <c r="JN77" s="64"/>
    </row>
    <row r="78" spans="2:274" ht="19" customHeight="1" thickTop="1" thickBot="1" x14ac:dyDescent="0.45">
      <c r="B78" s="8" t="s">
        <v>29</v>
      </c>
      <c r="C78" s="15"/>
      <c r="D78" s="15"/>
      <c r="E78" s="27"/>
      <c r="F78" s="15"/>
      <c r="G78" s="15"/>
      <c r="H78" s="15"/>
      <c r="I78" s="15"/>
      <c r="J78" s="15"/>
      <c r="K78" s="15"/>
      <c r="L78" s="151" t="s">
        <v>41</v>
      </c>
      <c r="M78" s="151"/>
      <c r="N78" s="151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27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</row>
    <row r="79" spans="2:274" ht="19" customHeight="1" thickTop="1" thickBot="1" x14ac:dyDescent="0.45">
      <c r="B79" s="45" t="s">
        <v>28</v>
      </c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7"/>
    </row>
    <row r="80" spans="2:274" ht="19" customHeight="1" thickTop="1" x14ac:dyDescent="0.4">
      <c r="B80" s="9" t="s">
        <v>25</v>
      </c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</row>
    <row r="81" spans="2:274" ht="19" customHeight="1" x14ac:dyDescent="0.4">
      <c r="B81" s="9" t="s">
        <v>27</v>
      </c>
      <c r="C81" s="16"/>
      <c r="D81" s="25"/>
      <c r="E81" s="28"/>
      <c r="F81" s="25"/>
      <c r="G81" s="25"/>
      <c r="H81" s="25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5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</row>
    <row r="82" spans="2:274" ht="12" customHeight="1" x14ac:dyDescent="0.4"/>
    <row r="83" spans="2:274" s="10" customFormat="1" ht="19" customHeight="1" x14ac:dyDescent="0.4">
      <c r="B83" s="144">
        <f>DATE(CalendarYear,12,1)</f>
        <v>45992</v>
      </c>
      <c r="C83" s="12" t="str">
        <f>IF(DAY(DecSun1)=1,"",IF(AND(YEAR(DecSun1+1)=CalendarYear,MONTH(DecSun1+1)=12),DecSun1+1,""))</f>
        <v/>
      </c>
      <c r="D83" s="12">
        <f>IF(DAY(DecSun1)=1,"",IF(AND(YEAR(DecSun1+2)=CalendarYear,MONTH(DecSun1+2)=12),DecSun1+2,""))</f>
        <v>45992</v>
      </c>
      <c r="E83" s="12">
        <f>IF(DAY(DecSun1)=1,"",IF(AND(YEAR(DecSun1+3)=CalendarYear,MONTH(DecSun1+3)=12),DecSun1+3,""))</f>
        <v>45993</v>
      </c>
      <c r="F83" s="12">
        <f>IF(DAY(DecSun1)=1,"",IF(AND(YEAR(DecSun1+4)=CalendarYear,MONTH(DecSun1+4)=12),DecSun1+4,""))</f>
        <v>45994</v>
      </c>
      <c r="G83" s="12">
        <f>IF(DAY(DecSun1)=1,"",IF(AND(YEAR(DecSun1+5)=CalendarYear,MONTH(DecSun1+5)=12),DecSun1+5,""))</f>
        <v>45995</v>
      </c>
      <c r="H83" s="12">
        <f>IF(DAY(DecSun1)=1,"",IF(AND(YEAR(DecSun1+6)=CalendarYear,MONTH(DecSun1+6)=12),DecSun1+6,""))</f>
        <v>45996</v>
      </c>
      <c r="I83" s="12">
        <f>IF(DAY(DecSun1)=1,IF(AND(YEAR(DecSun1)=CalendarYear,MONTH(DecSun1)=12),DecSun1,""),IF(AND(YEAR(DecSun1+7)=CalendarYear,MONTH(DecSun1+7)=12),DecSun1+7,""))</f>
        <v>45997</v>
      </c>
      <c r="J83" s="12">
        <f>IF(DAY(DecSun1)=1,IF(AND(YEAR(DecSun1+1)=CalendarYear,MONTH(DecSun1+1)=12),DecSun1+1,""),IF(AND(YEAR(DecSun1+8)=CalendarYear,MONTH(DecSun1+8)=12),DecSun1+8,""))</f>
        <v>45998</v>
      </c>
      <c r="K83" s="12">
        <f>IF(DAY(DecSun1)=1,IF(AND(YEAR(DecSun1+2)=CalendarYear,MONTH(DecSun1+2)=12),DecSun1+2,""),IF(AND(YEAR(DecSun1+9)=CalendarYear,MONTH(DecSun1+9)=12),DecSun1+9,""))</f>
        <v>45999</v>
      </c>
      <c r="L83" s="12">
        <f>IF(DAY(DecSun1)=1,IF(AND(YEAR(DecSun1+3)=CalendarYear,MONTH(DecSun1+3)=12),DecSun1+3,""),IF(AND(YEAR(DecSun1+10)=CalendarYear,MONTH(DecSun1+10)=12),DecSun1+10,""))</f>
        <v>46000</v>
      </c>
      <c r="M83" s="12">
        <f>IF(DAY(DecSun1)=1,IF(AND(YEAR(DecSun1+4)=CalendarYear,MONTH(DecSun1+4)=12),DecSun1+4,""),IF(AND(YEAR(DecSun1+11)=CalendarYear,MONTH(DecSun1+11)=12),DecSun1+11,""))</f>
        <v>46001</v>
      </c>
      <c r="N83" s="12">
        <f>IF(DAY(DecSun1)=1,IF(AND(YEAR(DecSun1+5)=CalendarYear,MONTH(DecSun1+5)=12),DecSun1+5,""),IF(AND(YEAR(DecSun1+12)=CalendarYear,MONTH(DecSun1+12)=12),DecSun1+12,""))</f>
        <v>46002</v>
      </c>
      <c r="O83" s="12">
        <f>IF(DAY(DecSun1)=1,IF(AND(YEAR(DecSun1+6)=CalendarYear,MONTH(DecSun1+6)=12),DecSun1+6,""),IF(AND(YEAR(DecSun1+13)=CalendarYear,MONTH(DecSun1+13)=12),DecSun1+13,""))</f>
        <v>46003</v>
      </c>
      <c r="P83" s="12">
        <f>IF(DAY(DecSun1)=1,IF(AND(YEAR(DecSun1+7)=CalendarYear,MONTH(DecSun1+7)=12),DecSun1+7,""),IF(AND(YEAR(DecSun1+14)=CalendarYear,MONTH(DecSun1+14)=12),DecSun1+14,""))</f>
        <v>46004</v>
      </c>
      <c r="Q83" s="12">
        <f>IF(DAY(DecSun1)=1,IF(AND(YEAR(DecSun1+8)=CalendarYear,MONTH(DecSun1+8)=12),DecSun1+8,""),IF(AND(YEAR(DecSun1+15)=CalendarYear,MONTH(DecSun1+15)=12),DecSun1+15,""))</f>
        <v>46005</v>
      </c>
      <c r="R83" s="12">
        <f>IF(DAY(DecSun1)=1,IF(AND(YEAR(DecSun1+9)=CalendarYear,MONTH(DecSun1+9)=12),DecSun1+9,""),IF(AND(YEAR(DecSun1+16)=CalendarYear,MONTH(DecSun1+16)=12),DecSun1+16,""))</f>
        <v>46006</v>
      </c>
      <c r="S83" s="12">
        <f>IF(DAY(DecSun1)=1,IF(AND(YEAR(DecSun1+10)=CalendarYear,MONTH(DecSun1+10)=12),DecSun1+10,""),IF(AND(YEAR(DecSun1+17)=CalendarYear,MONTH(DecSun1+17)=12),DecSun1+17,""))</f>
        <v>46007</v>
      </c>
      <c r="T83" s="12">
        <f>IF(DAY(DecSun1)=1,IF(AND(YEAR(DecSun1+11)=CalendarYear,MONTH(DecSun1+11)=12),DecSun1+11,""),IF(AND(YEAR(DecSun1+18)=CalendarYear,MONTH(DecSun1+18)=12),DecSun1+18,""))</f>
        <v>46008</v>
      </c>
      <c r="U83" s="12">
        <f>IF(DAY(DecSun1)=1,IF(AND(YEAR(DecSun1+12)=CalendarYear,MONTH(DecSun1+12)=12),DecSun1+12,""),IF(AND(YEAR(DecSun1+19)=CalendarYear,MONTH(DecSun1+19)=12),DecSun1+19,""))</f>
        <v>46009</v>
      </c>
      <c r="V83" s="12">
        <f>IF(DAY(DecSun1)=1,IF(AND(YEAR(DecSun1+13)=CalendarYear,MONTH(DecSun1+13)=12),DecSun1+13,""),IF(AND(YEAR(DecSun1+20)=CalendarYear,MONTH(DecSun1+20)=12),DecSun1+20,""))</f>
        <v>46010</v>
      </c>
      <c r="W83" s="12">
        <f>IF(DAY(DecSun1)=1,IF(AND(YEAR(DecSun1+14)=CalendarYear,MONTH(DecSun1+14)=12),DecSun1+14,""),IF(AND(YEAR(DecSun1+21)=CalendarYear,MONTH(DecSun1+21)=12),DecSun1+21,""))</f>
        <v>46011</v>
      </c>
      <c r="X83" s="12">
        <f>IF(DAY(DecSun1)=1,IF(AND(YEAR(DecSun1+15)=CalendarYear,MONTH(DecSun1+15)=12),DecSun1+15,""),IF(AND(YEAR(DecSun1+22)=CalendarYear,MONTH(DecSun1+22)=12),DecSun1+22,""))</f>
        <v>46012</v>
      </c>
      <c r="Y83" s="12">
        <f>IF(DAY(DecSun1)=1,IF(AND(YEAR(DecSun1+16)=CalendarYear,MONTH(DecSun1+16)=12),DecSun1+16,""),IF(AND(YEAR(DecSun1+23)=CalendarYear,MONTH(DecSun1+23)=12),DecSun1+23,""))</f>
        <v>46013</v>
      </c>
      <c r="Z83" s="12">
        <f>IF(DAY(DecSun1)=1,IF(AND(YEAR(DecSun1+17)=CalendarYear,MONTH(DecSun1+17)=12),DecSun1+17,""),IF(AND(YEAR(DecSun1+24)=CalendarYear,MONTH(DecSun1+24)=12),DecSun1+24,""))</f>
        <v>46014</v>
      </c>
      <c r="AA83" s="12">
        <f>IF(DAY(DecSun1)=1,IF(AND(YEAR(DecSun1+18)=CalendarYear,MONTH(DecSun1+18)=12),DecSun1+18,""),IF(AND(YEAR(DecSun1+25)=CalendarYear,MONTH(DecSun1+25)=12),DecSun1+25,""))</f>
        <v>46015</v>
      </c>
      <c r="AB83" s="12">
        <f>IF(DAY(DecSun1)=1,IF(AND(YEAR(DecSun1+19)=CalendarYear,MONTH(DecSun1+19)=12),DecSun1+19,""),IF(AND(YEAR(DecSun1+26)=CalendarYear,MONTH(DecSun1+26)=12),DecSun1+26,""))</f>
        <v>46016</v>
      </c>
      <c r="AC83" s="12">
        <f>IF(DAY(DecSun1)=1,IF(AND(YEAR(DecSun1+20)=CalendarYear,MONTH(DecSun1+20)=12),DecSun1+20,""),IF(AND(YEAR(DecSun1+27)=CalendarYear,MONTH(DecSun1+27)=12),DecSun1+27,""))</f>
        <v>46017</v>
      </c>
      <c r="AD83" s="12">
        <f>IF(DAY(DecSun1)=1,IF(AND(YEAR(DecSun1+21)=CalendarYear,MONTH(DecSun1+21)=12),DecSun1+21,""),IF(AND(YEAR(DecSun1+28)=CalendarYear,MONTH(DecSun1+28)=12),DecSun1+28,""))</f>
        <v>46018</v>
      </c>
      <c r="AE83" s="12">
        <f>IF(DAY(DecSun1)=1,IF(AND(YEAR(DecSun1+22)=CalendarYear,MONTH(DecSun1+22)=12),DecSun1+22,""),IF(AND(YEAR(DecSun1+29)=CalendarYear,MONTH(DecSun1+29)=12),DecSun1+29,""))</f>
        <v>46019</v>
      </c>
      <c r="AF83" s="12">
        <f>IF(DAY(DecSun1)=1,IF(AND(YEAR(DecSun1+23)=CalendarYear,MONTH(DecSun1+23)=12),DecSun1+23,""),IF(AND(YEAR(DecSun1+30)=CalendarYear,MONTH(DecSun1+30)=12),DecSun1+30,""))</f>
        <v>46020</v>
      </c>
      <c r="AG83" s="12">
        <f>IF(DAY(DecSun1)=1,IF(AND(YEAR(DecSun1+24)=CalendarYear,MONTH(DecSun1+24)=12),DecSun1+24,""),IF(AND(YEAR(DecSun1+31)=CalendarYear,MONTH(DecSun1+31)=12),DecSun1+31,""))</f>
        <v>46021</v>
      </c>
      <c r="AH83" s="12">
        <f>IF(DAY(DecSun1)=1,IF(AND(YEAR(DecSun1+25)=CalendarYear,MONTH(DecSun1+25)=12),DecSun1+25,""),IF(AND(YEAR(DecSun1+32)=CalendarYear,MONTH(DecSun1+32)=12),DecSun1+32,""))</f>
        <v>46022</v>
      </c>
      <c r="AI83" s="12" t="str">
        <f>IF(DAY(DecSun1)=1,IF(AND(YEAR(DecSun1+26)=CalendarYear,MONTH(DecSun1+26)=12),DecSun1+26,""),IF(AND(YEAR(DecSun1+33)=CalendarYear,MONTH(DecSun1+33)=12),DecSun1+33,""))</f>
        <v/>
      </c>
      <c r="AJ83" s="12" t="str">
        <f>IF(DAY(DecSun1)=1,IF(AND(YEAR(DecSun1+27)=CalendarYear,MONTH(DecSun1+27)=12),DecSun1+27,""),IF(AND(YEAR(DecSun1+34)=CalendarYear,MONTH(DecSun1+34)=12),DecSun1+34,""))</f>
        <v/>
      </c>
      <c r="AK83" s="12" t="str">
        <f>IF(DAY(DecSun1)=1,IF(AND(YEAR(DecSun1+28)=CalendarYear,MONTH(DecSun1+28)=12),DecSun1+28,""),IF(AND(YEAR(DecSun1+35)=CalendarYear,MONTH(DecSun1+35)=12),DecSun1+35,""))</f>
        <v/>
      </c>
      <c r="AL83" s="12" t="str">
        <f>IF(DAY(DecSun1)=1,IF(AND(YEAR(DecSun1+29)=CalendarYear,MONTH(DecSun1+29)=12),DecSun1+29,""),IF(AND(YEAR(DecSun1+36)=CalendarYear,MONTH(DecSun1+36)=12),DecSun1+36,""))</f>
        <v/>
      </c>
      <c r="AM83" s="13" t="str">
        <f>IF(DAY(DecSun1)=1,IF(AND(YEAR(DecSun1+30)=CalendarYear,MONTH(DecSun1+30)=12),DecSun1+30,""),IF(AND(YEAR(DecSun1+37)=CalendarYear,MONTH(DecSun1+37)=12),DecSun1+37,""))</f>
        <v/>
      </c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  <c r="BI83" s="64"/>
      <c r="BJ83" s="64"/>
      <c r="BK83" s="64"/>
      <c r="BL83" s="64"/>
      <c r="BM83" s="64"/>
      <c r="BN83" s="64"/>
      <c r="BO83" s="64"/>
      <c r="BP83" s="64"/>
      <c r="BQ83" s="64"/>
      <c r="BR83" s="64"/>
      <c r="BS83" s="64"/>
      <c r="BT83" s="64"/>
      <c r="BU83" s="64"/>
      <c r="BV83" s="64"/>
      <c r="BW83" s="64"/>
      <c r="BX83" s="64"/>
      <c r="BY83" s="64"/>
      <c r="BZ83" s="64"/>
      <c r="CA83" s="64"/>
      <c r="CB83" s="64"/>
      <c r="CC83" s="64"/>
      <c r="CD83" s="64"/>
      <c r="CE83" s="64"/>
      <c r="CF83" s="64"/>
      <c r="CG83" s="64"/>
      <c r="CH83" s="64"/>
      <c r="CI83" s="64"/>
      <c r="CJ83" s="64"/>
      <c r="CK83" s="64"/>
      <c r="CL83" s="64"/>
      <c r="CM83" s="64"/>
      <c r="CN83" s="64"/>
      <c r="CO83" s="64"/>
      <c r="CP83" s="64"/>
      <c r="CQ83" s="64"/>
      <c r="CR83" s="64"/>
      <c r="CS83" s="64"/>
      <c r="CT83" s="64"/>
      <c r="CU83" s="64"/>
      <c r="CV83" s="64"/>
      <c r="CW83" s="64"/>
      <c r="CX83" s="64"/>
      <c r="CY83" s="64"/>
      <c r="CZ83" s="64"/>
      <c r="DA83" s="64"/>
      <c r="DB83" s="64"/>
      <c r="DC83" s="64"/>
      <c r="DD83" s="64"/>
      <c r="DE83" s="64"/>
      <c r="DF83" s="64"/>
      <c r="DG83" s="64"/>
      <c r="DH83" s="64"/>
      <c r="DI83" s="64"/>
      <c r="DJ83" s="64"/>
      <c r="DK83" s="64"/>
      <c r="DL83" s="64"/>
      <c r="DM83" s="64"/>
      <c r="DN83" s="64"/>
      <c r="DO83" s="64"/>
      <c r="DP83" s="64"/>
      <c r="DQ83" s="64"/>
      <c r="DR83" s="64"/>
      <c r="DS83" s="64"/>
      <c r="DT83" s="64"/>
      <c r="DU83" s="64"/>
      <c r="DV83" s="64"/>
      <c r="DW83" s="64"/>
      <c r="DX83" s="64"/>
      <c r="DY83" s="64"/>
      <c r="DZ83" s="64"/>
      <c r="EA83" s="64"/>
      <c r="EB83" s="64"/>
      <c r="EC83" s="64"/>
      <c r="ED83" s="64"/>
      <c r="EE83" s="64"/>
      <c r="EF83" s="64"/>
      <c r="EG83" s="64"/>
      <c r="EH83" s="64"/>
      <c r="EI83" s="64"/>
      <c r="EJ83" s="64"/>
      <c r="EK83" s="64"/>
      <c r="EL83" s="64"/>
      <c r="EM83" s="64"/>
      <c r="EN83" s="64"/>
      <c r="EO83" s="64"/>
      <c r="EP83" s="64"/>
      <c r="EQ83" s="64"/>
      <c r="ER83" s="64"/>
      <c r="ES83" s="64"/>
      <c r="ET83" s="64"/>
      <c r="EU83" s="64"/>
      <c r="EV83" s="64"/>
      <c r="EW83" s="64"/>
      <c r="EX83" s="64"/>
      <c r="EY83" s="64"/>
      <c r="EZ83" s="64"/>
      <c r="FA83" s="64"/>
      <c r="FB83" s="64"/>
      <c r="FC83" s="64"/>
      <c r="FD83" s="64"/>
      <c r="FE83" s="64"/>
      <c r="FF83" s="64"/>
      <c r="FG83" s="64"/>
      <c r="FH83" s="64"/>
      <c r="FI83" s="64"/>
      <c r="FJ83" s="64"/>
      <c r="FK83" s="64"/>
      <c r="FL83" s="64"/>
      <c r="FM83" s="64"/>
      <c r="FN83" s="64"/>
      <c r="FO83" s="64"/>
      <c r="FP83" s="64"/>
      <c r="FQ83" s="64"/>
      <c r="FR83" s="64"/>
      <c r="FS83" s="64"/>
      <c r="FT83" s="64"/>
      <c r="FU83" s="64"/>
      <c r="FV83" s="64"/>
      <c r="FW83" s="64"/>
      <c r="FX83" s="64"/>
      <c r="FY83" s="64"/>
      <c r="FZ83" s="64"/>
      <c r="GA83" s="64"/>
      <c r="GB83" s="64"/>
      <c r="GC83" s="64"/>
      <c r="GD83" s="64"/>
      <c r="GE83" s="64"/>
      <c r="GF83" s="64"/>
      <c r="GG83" s="64"/>
      <c r="GH83" s="64"/>
      <c r="GI83" s="64"/>
      <c r="GJ83" s="64"/>
      <c r="GK83" s="64"/>
      <c r="GL83" s="64"/>
      <c r="GM83" s="64"/>
      <c r="GN83" s="64"/>
      <c r="GO83" s="64"/>
      <c r="GP83" s="64"/>
      <c r="GQ83" s="64"/>
      <c r="GR83" s="64"/>
      <c r="GS83" s="64"/>
      <c r="GT83" s="64"/>
      <c r="GU83" s="64"/>
      <c r="GV83" s="64"/>
      <c r="GW83" s="64"/>
      <c r="GX83" s="64"/>
      <c r="GY83" s="64"/>
      <c r="GZ83" s="64"/>
      <c r="HA83" s="64"/>
      <c r="HB83" s="64"/>
      <c r="HC83" s="64"/>
      <c r="HD83" s="64"/>
      <c r="HE83" s="64"/>
      <c r="HF83" s="64"/>
      <c r="HG83" s="64"/>
      <c r="HH83" s="64"/>
      <c r="HI83" s="64"/>
      <c r="HJ83" s="64"/>
      <c r="HK83" s="64"/>
      <c r="HL83" s="64"/>
      <c r="HM83" s="64"/>
      <c r="HN83" s="64"/>
      <c r="HO83" s="64"/>
      <c r="HP83" s="64"/>
      <c r="HQ83" s="64"/>
      <c r="HR83" s="64"/>
      <c r="HS83" s="64"/>
      <c r="HT83" s="64"/>
      <c r="HU83" s="64"/>
      <c r="HV83" s="64"/>
      <c r="HW83" s="64"/>
      <c r="HX83" s="64"/>
      <c r="HY83" s="64"/>
      <c r="HZ83" s="64"/>
      <c r="IA83" s="64"/>
      <c r="IB83" s="64"/>
      <c r="IC83" s="64"/>
      <c r="ID83" s="64"/>
      <c r="IE83" s="64"/>
      <c r="IF83" s="64"/>
      <c r="IG83" s="64"/>
      <c r="IH83" s="64"/>
      <c r="II83" s="64"/>
      <c r="IJ83" s="64"/>
      <c r="IK83" s="64"/>
      <c r="IL83" s="64"/>
      <c r="IM83" s="64"/>
      <c r="IN83" s="64"/>
      <c r="IO83" s="64"/>
      <c r="IP83" s="64"/>
      <c r="IQ83" s="64"/>
      <c r="IR83" s="64"/>
      <c r="IS83" s="64"/>
      <c r="IT83" s="64"/>
      <c r="IU83" s="64"/>
      <c r="IV83" s="64"/>
      <c r="IW83" s="64"/>
      <c r="IX83" s="64"/>
      <c r="IY83" s="64"/>
      <c r="IZ83" s="64"/>
      <c r="JA83" s="64"/>
      <c r="JB83" s="64"/>
      <c r="JC83" s="64"/>
      <c r="JD83" s="64"/>
      <c r="JE83" s="64"/>
      <c r="JF83" s="64"/>
      <c r="JG83" s="64"/>
      <c r="JH83" s="64"/>
      <c r="JI83" s="64"/>
      <c r="JJ83" s="64"/>
      <c r="JK83" s="64"/>
      <c r="JL83" s="64"/>
      <c r="JM83" s="64"/>
      <c r="JN83" s="64"/>
    </row>
    <row r="84" spans="2:274" s="10" customFormat="1" ht="19" customHeight="1" x14ac:dyDescent="0.4">
      <c r="B84" s="145"/>
      <c r="C84" s="11" t="s">
        <v>0</v>
      </c>
      <c r="D84" s="11" t="s">
        <v>1</v>
      </c>
      <c r="E84" s="11" t="s">
        <v>2</v>
      </c>
      <c r="F84" s="11" t="s">
        <v>3</v>
      </c>
      <c r="G84" s="11" t="s">
        <v>4</v>
      </c>
      <c r="H84" s="11" t="s">
        <v>5</v>
      </c>
      <c r="I84" s="11" t="s">
        <v>6</v>
      </c>
      <c r="J84" s="11" t="s">
        <v>0</v>
      </c>
      <c r="K84" s="11" t="s">
        <v>1</v>
      </c>
      <c r="L84" s="11" t="s">
        <v>2</v>
      </c>
      <c r="M84" s="11" t="s">
        <v>3</v>
      </c>
      <c r="N84" s="11" t="s">
        <v>4</v>
      </c>
      <c r="O84" s="11" t="s">
        <v>5</v>
      </c>
      <c r="P84" s="11" t="s">
        <v>6</v>
      </c>
      <c r="Q84" s="11" t="s">
        <v>0</v>
      </c>
      <c r="R84" s="11" t="s">
        <v>1</v>
      </c>
      <c r="S84" s="11" t="s">
        <v>2</v>
      </c>
      <c r="T84" s="11" t="s">
        <v>3</v>
      </c>
      <c r="U84" s="11" t="s">
        <v>4</v>
      </c>
      <c r="V84" s="11" t="s">
        <v>5</v>
      </c>
      <c r="W84" s="11" t="s">
        <v>6</v>
      </c>
      <c r="X84" s="11" t="s">
        <v>0</v>
      </c>
      <c r="Y84" s="11" t="s">
        <v>1</v>
      </c>
      <c r="Z84" s="11" t="s">
        <v>2</v>
      </c>
      <c r="AA84" s="11" t="s">
        <v>3</v>
      </c>
      <c r="AB84" s="11" t="s">
        <v>4</v>
      </c>
      <c r="AC84" s="11" t="s">
        <v>5</v>
      </c>
      <c r="AD84" s="11" t="s">
        <v>6</v>
      </c>
      <c r="AE84" s="11" t="s">
        <v>0</v>
      </c>
      <c r="AF84" s="11" t="s">
        <v>1</v>
      </c>
      <c r="AG84" s="11" t="s">
        <v>2</v>
      </c>
      <c r="AH84" s="11" t="s">
        <v>3</v>
      </c>
      <c r="AI84" s="11" t="s">
        <v>4</v>
      </c>
      <c r="AJ84" s="11" t="s">
        <v>5</v>
      </c>
      <c r="AK84" s="11" t="s">
        <v>6</v>
      </c>
      <c r="AL84" s="11" t="s">
        <v>0</v>
      </c>
      <c r="AM84" s="14" t="s">
        <v>1</v>
      </c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  <c r="BI84" s="64"/>
      <c r="BJ84" s="64"/>
      <c r="BK84" s="64"/>
      <c r="BL84" s="64"/>
      <c r="BM84" s="64"/>
      <c r="BN84" s="64"/>
      <c r="BO84" s="64"/>
      <c r="BP84" s="64"/>
      <c r="BQ84" s="64"/>
      <c r="BR84" s="64"/>
      <c r="BS84" s="64"/>
      <c r="BT84" s="64"/>
      <c r="BU84" s="64"/>
      <c r="BV84" s="64"/>
      <c r="BW84" s="64"/>
      <c r="BX84" s="64"/>
      <c r="BY84" s="64"/>
      <c r="BZ84" s="64"/>
      <c r="CA84" s="64"/>
      <c r="CB84" s="64"/>
      <c r="CC84" s="64"/>
      <c r="CD84" s="64"/>
      <c r="CE84" s="64"/>
      <c r="CF84" s="64"/>
      <c r="CG84" s="64"/>
      <c r="CH84" s="64"/>
      <c r="CI84" s="64"/>
      <c r="CJ84" s="64"/>
      <c r="CK84" s="64"/>
      <c r="CL84" s="64"/>
      <c r="CM84" s="64"/>
      <c r="CN84" s="64"/>
      <c r="CO84" s="64"/>
      <c r="CP84" s="64"/>
      <c r="CQ84" s="64"/>
      <c r="CR84" s="64"/>
      <c r="CS84" s="64"/>
      <c r="CT84" s="64"/>
      <c r="CU84" s="64"/>
      <c r="CV84" s="64"/>
      <c r="CW84" s="64"/>
      <c r="CX84" s="64"/>
      <c r="CY84" s="64"/>
      <c r="CZ84" s="64"/>
      <c r="DA84" s="64"/>
      <c r="DB84" s="64"/>
      <c r="DC84" s="64"/>
      <c r="DD84" s="64"/>
      <c r="DE84" s="64"/>
      <c r="DF84" s="64"/>
      <c r="DG84" s="64"/>
      <c r="DH84" s="64"/>
      <c r="DI84" s="64"/>
      <c r="DJ84" s="64"/>
      <c r="DK84" s="64"/>
      <c r="DL84" s="64"/>
      <c r="DM84" s="64"/>
      <c r="DN84" s="64"/>
      <c r="DO84" s="64"/>
      <c r="DP84" s="64"/>
      <c r="DQ84" s="64"/>
      <c r="DR84" s="64"/>
      <c r="DS84" s="64"/>
      <c r="DT84" s="64"/>
      <c r="DU84" s="64"/>
      <c r="DV84" s="64"/>
      <c r="DW84" s="64"/>
      <c r="DX84" s="64"/>
      <c r="DY84" s="64"/>
      <c r="DZ84" s="64"/>
      <c r="EA84" s="64"/>
      <c r="EB84" s="64"/>
      <c r="EC84" s="64"/>
      <c r="ED84" s="64"/>
      <c r="EE84" s="64"/>
      <c r="EF84" s="64"/>
      <c r="EG84" s="64"/>
      <c r="EH84" s="64"/>
      <c r="EI84" s="64"/>
      <c r="EJ84" s="64"/>
      <c r="EK84" s="64"/>
      <c r="EL84" s="64"/>
      <c r="EM84" s="64"/>
      <c r="EN84" s="64"/>
      <c r="EO84" s="64"/>
      <c r="EP84" s="64"/>
      <c r="EQ84" s="64"/>
      <c r="ER84" s="64"/>
      <c r="ES84" s="64"/>
      <c r="ET84" s="64"/>
      <c r="EU84" s="64"/>
      <c r="EV84" s="64"/>
      <c r="EW84" s="64"/>
      <c r="EX84" s="64"/>
      <c r="EY84" s="64"/>
      <c r="EZ84" s="64"/>
      <c r="FA84" s="64"/>
      <c r="FB84" s="64"/>
      <c r="FC84" s="64"/>
      <c r="FD84" s="64"/>
      <c r="FE84" s="64"/>
      <c r="FF84" s="64"/>
      <c r="FG84" s="64"/>
      <c r="FH84" s="64"/>
      <c r="FI84" s="64"/>
      <c r="FJ84" s="64"/>
      <c r="FK84" s="64"/>
      <c r="FL84" s="64"/>
      <c r="FM84" s="64"/>
      <c r="FN84" s="64"/>
      <c r="FO84" s="64"/>
      <c r="FP84" s="64"/>
      <c r="FQ84" s="64"/>
      <c r="FR84" s="64"/>
      <c r="FS84" s="64"/>
      <c r="FT84" s="64"/>
      <c r="FU84" s="64"/>
      <c r="FV84" s="64"/>
      <c r="FW84" s="64"/>
      <c r="FX84" s="64"/>
      <c r="FY84" s="64"/>
      <c r="FZ84" s="64"/>
      <c r="GA84" s="64"/>
      <c r="GB84" s="64"/>
      <c r="GC84" s="64"/>
      <c r="GD84" s="64"/>
      <c r="GE84" s="64"/>
      <c r="GF84" s="64"/>
      <c r="GG84" s="64"/>
      <c r="GH84" s="64"/>
      <c r="GI84" s="64"/>
      <c r="GJ84" s="64"/>
      <c r="GK84" s="64"/>
      <c r="GL84" s="64"/>
      <c r="GM84" s="64"/>
      <c r="GN84" s="64"/>
      <c r="GO84" s="64"/>
      <c r="GP84" s="64"/>
      <c r="GQ84" s="64"/>
      <c r="GR84" s="64"/>
      <c r="GS84" s="64"/>
      <c r="GT84" s="64"/>
      <c r="GU84" s="64"/>
      <c r="GV84" s="64"/>
      <c r="GW84" s="64"/>
      <c r="GX84" s="64"/>
      <c r="GY84" s="64"/>
      <c r="GZ84" s="64"/>
      <c r="HA84" s="64"/>
      <c r="HB84" s="64"/>
      <c r="HC84" s="64"/>
      <c r="HD84" s="64"/>
      <c r="HE84" s="64"/>
      <c r="HF84" s="64"/>
      <c r="HG84" s="64"/>
      <c r="HH84" s="64"/>
      <c r="HI84" s="64"/>
      <c r="HJ84" s="64"/>
      <c r="HK84" s="64"/>
      <c r="HL84" s="64"/>
      <c r="HM84" s="64"/>
      <c r="HN84" s="64"/>
      <c r="HO84" s="64"/>
      <c r="HP84" s="64"/>
      <c r="HQ84" s="64"/>
      <c r="HR84" s="64"/>
      <c r="HS84" s="64"/>
      <c r="HT84" s="64"/>
      <c r="HU84" s="64"/>
      <c r="HV84" s="64"/>
      <c r="HW84" s="64"/>
      <c r="HX84" s="64"/>
      <c r="HY84" s="64"/>
      <c r="HZ84" s="64"/>
      <c r="IA84" s="64"/>
      <c r="IB84" s="64"/>
      <c r="IC84" s="64"/>
      <c r="ID84" s="64"/>
      <c r="IE84" s="64"/>
      <c r="IF84" s="64"/>
      <c r="IG84" s="64"/>
      <c r="IH84" s="64"/>
      <c r="II84" s="64"/>
      <c r="IJ84" s="64"/>
      <c r="IK84" s="64"/>
      <c r="IL84" s="64"/>
      <c r="IM84" s="64"/>
      <c r="IN84" s="64"/>
      <c r="IO84" s="64"/>
      <c r="IP84" s="64"/>
      <c r="IQ84" s="64"/>
      <c r="IR84" s="64"/>
      <c r="IS84" s="64"/>
      <c r="IT84" s="64"/>
      <c r="IU84" s="64"/>
      <c r="IV84" s="64"/>
      <c r="IW84" s="64"/>
      <c r="IX84" s="64"/>
      <c r="IY84" s="64"/>
      <c r="IZ84" s="64"/>
      <c r="JA84" s="64"/>
      <c r="JB84" s="64"/>
      <c r="JC84" s="64"/>
      <c r="JD84" s="64"/>
      <c r="JE84" s="64"/>
      <c r="JF84" s="64"/>
      <c r="JG84" s="64"/>
      <c r="JH84" s="64"/>
      <c r="JI84" s="64"/>
      <c r="JJ84" s="64"/>
      <c r="JK84" s="64"/>
      <c r="JL84" s="64"/>
      <c r="JM84" s="64"/>
      <c r="JN84" s="64"/>
    </row>
    <row r="85" spans="2:274" ht="19" customHeight="1" thickBot="1" x14ac:dyDescent="0.45">
      <c r="B85" s="35" t="s">
        <v>29</v>
      </c>
      <c r="C85" s="27"/>
      <c r="D85" s="27"/>
      <c r="E85" s="126" t="s">
        <v>38</v>
      </c>
      <c r="F85" s="127"/>
      <c r="G85" s="127"/>
      <c r="H85" s="127"/>
      <c r="I85" s="128"/>
      <c r="J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</row>
    <row r="86" spans="2:274" ht="19" customHeight="1" thickTop="1" thickBot="1" x14ac:dyDescent="0.45">
      <c r="B86" s="46" t="s">
        <v>34</v>
      </c>
      <c r="C86" s="36"/>
      <c r="D86" s="36"/>
      <c r="E86" s="36"/>
      <c r="F86" s="36"/>
      <c r="G86" s="36"/>
      <c r="H86" s="36"/>
      <c r="I86" s="36"/>
      <c r="J86" s="36"/>
      <c r="K86" s="84"/>
      <c r="L86" s="82" t="s">
        <v>39</v>
      </c>
      <c r="M86" s="83"/>
      <c r="N86" s="83"/>
      <c r="O86" s="84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7"/>
    </row>
    <row r="87" spans="2:274" ht="19" customHeight="1" thickTop="1" x14ac:dyDescent="0.4">
      <c r="B87" s="8" t="s">
        <v>25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</row>
    <row r="88" spans="2:274" ht="19" customHeight="1" x14ac:dyDescent="0.4">
      <c r="B88" s="9" t="s">
        <v>27</v>
      </c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24"/>
      <c r="AB88" s="24"/>
      <c r="AC88" s="25"/>
      <c r="AD88" s="25"/>
      <c r="AE88" s="25"/>
      <c r="AF88" s="25"/>
      <c r="AG88" s="25"/>
      <c r="AH88" s="25"/>
      <c r="AI88" s="25"/>
      <c r="AJ88" s="16"/>
      <c r="AK88" s="16"/>
      <c r="AL88" s="16"/>
      <c r="AM88" s="16"/>
    </row>
  </sheetData>
  <mergeCells count="34">
    <mergeCell ref="L78:N78"/>
    <mergeCell ref="B69:B70"/>
    <mergeCell ref="AH57:AJ57"/>
    <mergeCell ref="B62:B63"/>
    <mergeCell ref="F64:H64"/>
    <mergeCell ref="B76:B77"/>
    <mergeCell ref="S72:V72"/>
    <mergeCell ref="B48:B49"/>
    <mergeCell ref="B55:B56"/>
    <mergeCell ref="D23:H23"/>
    <mergeCell ref="B27:B28"/>
    <mergeCell ref="E85:I85"/>
    <mergeCell ref="B83:B84"/>
    <mergeCell ref="B41:B42"/>
    <mergeCell ref="D43:H43"/>
    <mergeCell ref="B34:B35"/>
    <mergeCell ref="B6:B7"/>
    <mergeCell ref="D44:H44"/>
    <mergeCell ref="Y8:AC8"/>
    <mergeCell ref="B13:B14"/>
    <mergeCell ref="F15:H15"/>
    <mergeCell ref="B20:B21"/>
    <mergeCell ref="AH1:AM1"/>
    <mergeCell ref="K3:M3"/>
    <mergeCell ref="Q3:S3"/>
    <mergeCell ref="AA3:AD3"/>
    <mergeCell ref="Z43:AC43"/>
    <mergeCell ref="L22:O22"/>
    <mergeCell ref="R22:U22"/>
    <mergeCell ref="AF29:AI29"/>
    <mergeCell ref="Y30:AC30"/>
    <mergeCell ref="Y36:AC36"/>
    <mergeCell ref="Y38:AC38"/>
    <mergeCell ref="R29:U29"/>
  </mergeCells>
  <dataValidations count="2">
    <dataValidation allowBlank="1" showInputMessage="1" showErrorMessage="1" prompt="Use the spin buttons to quickly change the calendar year" sqref="AH1" xr:uid="{95DB411C-4927-418C-8A96-976C3BD0812C}"/>
    <dataValidation allowBlank="1" showInputMessage="1" showErrorMessage="1" promptTitle="Shift Work Calendar" prompt="Use the spin buttons to change the calendar year. _x000a__x000a_Calendar automatically shows daily shift schedule for up to 3 jobs. Setup the job/shift details and pattern from the Jobs and Shifts tab._x000a__x000a_Days highlighted red indicate schedule conflicts." sqref="A1" xr:uid="{522A091F-21B4-4C7F-802F-E0C9A4509B36}"/>
  </dataValidations>
  <hyperlinks>
    <hyperlink ref="Z72" location="Details!A1" display="In-person Munich" xr:uid="{89AC53B7-D4EE-405D-9C50-1000660F20F4}"/>
  </hyperlinks>
  <printOptions horizontalCentered="1" verticalCentered="1"/>
  <pageMargins left="0.3" right="0.3" top="0.3" bottom="0.3" header="0.3" footer="0.3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">
              <controlPr defaultSize="0" print="0" autoPict="0" altText="Use the spinner button to change calendar year or change the year in cell AE3">
                <anchor moveWithCells="1">
                  <from>
                    <xdr:col>33</xdr:col>
                    <xdr:colOff>57150</xdr:colOff>
                    <xdr:row>0</xdr:row>
                    <xdr:rowOff>317500</xdr:rowOff>
                  </from>
                  <to>
                    <xdr:col>33</xdr:col>
                    <xdr:colOff>209550</xdr:colOff>
                    <xdr:row>0</xdr:row>
                    <xdr:rowOff>622300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7"/>
    <pageSetUpPr fitToPage="1"/>
  </sheetPr>
  <dimension ref="B1:JN88"/>
  <sheetViews>
    <sheetView showGridLines="0" tabSelected="1" topLeftCell="A53" zoomScaleNormal="100" workbookViewId="0">
      <selection activeCell="Z72" sqref="Z72:AB72"/>
    </sheetView>
  </sheetViews>
  <sheetFormatPr defaultColWidth="2.4609375" defaultRowHeight="19" customHeight="1" outlineLevelRow="1" x14ac:dyDescent="0.4"/>
  <cols>
    <col min="1" max="1" width="1.765625" style="6" customWidth="1"/>
    <col min="2" max="2" width="26.84375" style="6" customWidth="1"/>
    <col min="3" max="3" width="3.3046875" style="6" customWidth="1"/>
    <col min="4" max="4" width="4.69140625" style="6" customWidth="1"/>
    <col min="5" max="5" width="4.765625" style="6" customWidth="1"/>
    <col min="6" max="6" width="5.69140625" style="6" customWidth="1"/>
    <col min="7" max="7" width="3.3046875" style="6" customWidth="1"/>
    <col min="8" max="8" width="5" style="6" customWidth="1"/>
    <col min="9" max="39" width="3.3046875" style="6" customWidth="1"/>
    <col min="40" max="40" width="2.4609375" style="6"/>
    <col min="41" max="274" width="2.4609375" style="65"/>
    <col min="275" max="16384" width="2.4609375" style="6"/>
  </cols>
  <sheetData>
    <row r="1" spans="2:274" s="1" customFormat="1" ht="65.25" customHeight="1" x14ac:dyDescent="1.35">
      <c r="B1" s="2" t="s">
        <v>7</v>
      </c>
      <c r="C1" s="3"/>
      <c r="D1" s="3"/>
      <c r="E1" s="3"/>
      <c r="F1" s="3"/>
      <c r="G1" s="3"/>
      <c r="H1" s="3"/>
      <c r="I1" s="3"/>
      <c r="J1" s="3"/>
      <c r="K1" s="3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61"/>
      <c r="AH1" s="105">
        <v>2026</v>
      </c>
      <c r="AI1" s="105"/>
      <c r="AJ1" s="105"/>
      <c r="AK1" s="105"/>
      <c r="AL1" s="105"/>
      <c r="AM1" s="105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</row>
    <row r="2" spans="2:274" customFormat="1" ht="9" customHeight="1" x14ac:dyDescent="0.4"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63"/>
      <c r="ID2" s="63"/>
      <c r="IE2" s="63"/>
      <c r="IF2" s="63"/>
      <c r="IG2" s="63"/>
      <c r="IH2" s="63"/>
      <c r="II2" s="63"/>
      <c r="IJ2" s="63"/>
      <c r="IK2" s="63"/>
      <c r="IL2" s="63"/>
      <c r="IM2" s="63"/>
      <c r="IN2" s="63"/>
      <c r="IO2" s="63"/>
      <c r="IP2" s="63"/>
      <c r="IQ2" s="63"/>
      <c r="IR2" s="63"/>
      <c r="IS2" s="63"/>
      <c r="IT2" s="63"/>
      <c r="IU2" s="63"/>
      <c r="IV2" s="63"/>
      <c r="IW2" s="63"/>
      <c r="IX2" s="63"/>
      <c r="IY2" s="63"/>
      <c r="IZ2" s="63"/>
      <c r="JA2" s="63"/>
      <c r="JB2" s="63"/>
      <c r="JC2" s="63"/>
      <c r="JD2" s="63"/>
      <c r="JE2" s="63"/>
      <c r="JF2" s="63"/>
      <c r="JG2" s="63"/>
      <c r="JH2" s="63"/>
      <c r="JI2" s="63"/>
      <c r="JJ2" s="63"/>
      <c r="JK2" s="63"/>
      <c r="JL2" s="63"/>
      <c r="JM2" s="63"/>
      <c r="JN2" s="63"/>
    </row>
    <row r="3" spans="2:274" customFormat="1" ht="19" customHeight="1" x14ac:dyDescent="0.4">
      <c r="F3" s="6"/>
      <c r="G3" t="s">
        <v>35</v>
      </c>
      <c r="I3" s="58"/>
      <c r="K3" s="106" t="s">
        <v>32</v>
      </c>
      <c r="L3" s="107"/>
      <c r="M3" s="108"/>
      <c r="N3" s="53"/>
      <c r="Q3" s="109" t="s">
        <v>33</v>
      </c>
      <c r="R3" s="110"/>
      <c r="S3" s="111"/>
      <c r="T3" s="54"/>
      <c r="AA3" s="112" t="s">
        <v>26</v>
      </c>
      <c r="AB3" s="112"/>
      <c r="AC3" s="112"/>
      <c r="AD3" s="113"/>
      <c r="AE3" s="23"/>
      <c r="AF3" s="6"/>
      <c r="AG3" s="6"/>
      <c r="AH3" s="6"/>
      <c r="AI3" s="6"/>
      <c r="AJ3" s="6"/>
      <c r="AK3" s="6"/>
      <c r="AL3" s="6"/>
      <c r="AM3" s="6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  <c r="HO3" s="63"/>
      <c r="HP3" s="63"/>
      <c r="HQ3" s="63"/>
      <c r="HR3" s="63"/>
      <c r="HS3" s="63"/>
      <c r="HT3" s="63"/>
      <c r="HU3" s="63"/>
      <c r="HV3" s="63"/>
      <c r="HW3" s="63"/>
      <c r="HX3" s="63"/>
      <c r="HY3" s="63"/>
      <c r="HZ3" s="63"/>
      <c r="IA3" s="63"/>
      <c r="IB3" s="63"/>
      <c r="IC3" s="63"/>
      <c r="ID3" s="63"/>
      <c r="IE3" s="63"/>
      <c r="IF3" s="63"/>
      <c r="IG3" s="63"/>
      <c r="IH3" s="63"/>
      <c r="II3" s="63"/>
      <c r="IJ3" s="63"/>
      <c r="IK3" s="63"/>
      <c r="IL3" s="63"/>
      <c r="IM3" s="63"/>
      <c r="IN3" s="63"/>
      <c r="IO3" s="63"/>
      <c r="IP3" s="63"/>
      <c r="IQ3" s="63"/>
      <c r="IR3" s="63"/>
      <c r="IS3" s="63"/>
      <c r="IT3" s="63"/>
      <c r="IU3" s="63"/>
      <c r="IV3" s="63"/>
      <c r="IW3" s="63"/>
      <c r="IX3" s="63"/>
      <c r="IY3" s="63"/>
      <c r="IZ3" s="63"/>
      <c r="JA3" s="63"/>
      <c r="JB3" s="63"/>
      <c r="JC3" s="63"/>
      <c r="JD3" s="63"/>
      <c r="JE3" s="63"/>
      <c r="JF3" s="63"/>
      <c r="JG3" s="63"/>
      <c r="JH3" s="63"/>
      <c r="JI3" s="63"/>
      <c r="JJ3" s="63"/>
      <c r="JK3" s="63"/>
      <c r="JL3" s="63"/>
      <c r="JM3" s="63"/>
      <c r="JN3" s="63"/>
    </row>
    <row r="4" spans="2:274" ht="12" customHeight="1" x14ac:dyDescent="0.4"/>
    <row r="5" spans="2:274" customFormat="1" ht="9" customHeight="1" x14ac:dyDescent="0.4"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  <c r="HQ5" s="63"/>
      <c r="HR5" s="63"/>
      <c r="HS5" s="63"/>
      <c r="HT5" s="63"/>
      <c r="HU5" s="63"/>
      <c r="HV5" s="63"/>
      <c r="HW5" s="63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IM5" s="63"/>
      <c r="IN5" s="63"/>
      <c r="IO5" s="63"/>
      <c r="IP5" s="63"/>
      <c r="IQ5" s="63"/>
      <c r="IR5" s="63"/>
      <c r="IS5" s="63"/>
      <c r="IT5" s="63"/>
      <c r="IU5" s="63"/>
      <c r="IV5" s="63"/>
      <c r="IW5" s="63"/>
      <c r="IX5" s="63"/>
      <c r="IY5" s="63"/>
      <c r="IZ5" s="63"/>
      <c r="JA5" s="63"/>
      <c r="JB5" s="63"/>
      <c r="JC5" s="63"/>
      <c r="JD5" s="63"/>
      <c r="JE5" s="63"/>
      <c r="JF5" s="63"/>
      <c r="JG5" s="63"/>
      <c r="JH5" s="63"/>
      <c r="JI5" s="63"/>
      <c r="JJ5" s="63"/>
      <c r="JK5" s="63"/>
      <c r="JL5" s="63"/>
      <c r="JM5" s="63"/>
      <c r="JN5" s="63"/>
    </row>
    <row r="6" spans="2:274" s="10" customFormat="1" ht="19" customHeight="1" outlineLevel="1" x14ac:dyDescent="0.4">
      <c r="B6" s="144">
        <f>DATE(CalendarYear,1,1)</f>
        <v>46023</v>
      </c>
      <c r="C6" s="12" t="str">
        <f>IF(DAY(JanSun1)=1,"",IF(AND(YEAR(JanSun1+2)=CalendarYear,MONTH(JanSun1+2)=1),JanSun1+2,""))</f>
        <v/>
      </c>
      <c r="D6" s="12" t="str">
        <f>IF(DAY(JanSun1)=1,"",IF(AND(YEAR(JanSun1+2)=CalendarYear,MONTH(JanSun1+2)=1),JanSun1+2,""))</f>
        <v/>
      </c>
      <c r="E6" s="12" t="str">
        <f>IF(DAY(JanSun1)=1,"",IF(AND(YEAR(JanSun1+3)=CalendarYear,MONTH(JanSun1+3)=1),JanSun1+3,""))</f>
        <v/>
      </c>
      <c r="F6" s="12" t="str">
        <f>IF(DAY(JanSun1)=1,"",IF(AND(YEAR(JanSun1+4)=CalendarYear,MONTH(JanSun1+4)=1),JanSun1+4,""))</f>
        <v/>
      </c>
      <c r="G6" s="12">
        <f>IF(DAY(JanSun1)=1,"",IF(AND(YEAR(JanSun1+5)=CalendarYear,MONTH(JanSun1+5)=1),JanSun1+5,""))</f>
        <v>46023</v>
      </c>
      <c r="H6" s="12">
        <f>IF(DAY(JanSun1)=1,"",IF(AND(YEAR(JanSun1+6)=CalendarYear,MONTH(JanSun1+6)=1),JanSun1+6,""))</f>
        <v>46024</v>
      </c>
      <c r="I6" s="12">
        <f>IF(DAY(JanSun1)=1,IF(AND(YEAR(JanSun1)=CalendarYear,MONTH(JanSun1)=1),JanSun1,""),IF(AND(YEAR(JanSun1+7)=CalendarYear,MONTH(JanSun1+7)=1),JanSun1+7,""))</f>
        <v>46025</v>
      </c>
      <c r="J6" s="12">
        <f>IF(DAY(JanSun1)=1,IF(AND(YEAR(JanSun1+1)=CalendarYear,MONTH(JanSun1+1)=1),JanSun1+1,""),IF(AND(YEAR(JanSun1+8)=CalendarYear,MONTH(JanSun1+8)=1),JanSun1+8,""))</f>
        <v>46026</v>
      </c>
      <c r="K6" s="12">
        <f>IF(DAY(JanSun1)=1,IF(AND(YEAR(JanSun1+2)=CalendarYear,MONTH(JanSun1+2)=1),JanSun1+2,""),IF(AND(YEAR(JanSun1+9)=CalendarYear,MONTH(JanSun1+9)=1),JanSun1+9,""))</f>
        <v>46027</v>
      </c>
      <c r="L6" s="12">
        <f>IF(DAY(JanSun1)=1,IF(AND(YEAR(JanSun1+3)=CalendarYear,MONTH(JanSun1+3)=1),JanSun1+3,""),IF(AND(YEAR(JanSun1+10)=CalendarYear,MONTH(JanSun1+10)=1),JanSun1+10,""))</f>
        <v>46028</v>
      </c>
      <c r="M6" s="12">
        <f>IF(DAY(JanSun1)=1,IF(AND(YEAR(JanSun1+4)=CalendarYear,MONTH(JanSun1+4)=1),JanSun1+4,""),IF(AND(YEAR(JanSun1+11)=CalendarYear,MONTH(JanSun1+11)=1),JanSun1+11,""))</f>
        <v>46029</v>
      </c>
      <c r="N6" s="12">
        <f>IF(DAY(JanSun1)=1,IF(AND(YEAR(JanSun1+5)=CalendarYear,MONTH(JanSun1+5)=1),JanSun1+5,""),IF(AND(YEAR(JanSun1+12)=CalendarYear,MONTH(JanSun1+12)=1),JanSun1+12,""))</f>
        <v>46030</v>
      </c>
      <c r="O6" s="12">
        <f>IF(DAY(JanSun1)=1,IF(AND(YEAR(JanSun1+6)=CalendarYear,MONTH(JanSun1+6)=1),JanSun1+6,""),IF(AND(YEAR(JanSun1+13)=CalendarYear,MONTH(JanSun1+13)=1),JanSun1+13,""))</f>
        <v>46031</v>
      </c>
      <c r="P6" s="12">
        <f>IF(DAY(JanSun1)=1,IF(AND(YEAR(JanSun1+7)=CalendarYear,MONTH(JanSun1+7)=1),JanSun1+7,""),IF(AND(YEAR(JanSun1+14)=CalendarYear,MONTH(JanSun1+14)=1),JanSun1+14,""))</f>
        <v>46032</v>
      </c>
      <c r="Q6" s="12">
        <f>IF(DAY(JanSun1)=1,IF(AND(YEAR(JanSun1+8)=CalendarYear,MONTH(JanSun1+8)=1),JanSun1+8,""),IF(AND(YEAR(JanSun1+15)=CalendarYear,MONTH(JanSun1+15)=1),JanSun1+15,""))</f>
        <v>46033</v>
      </c>
      <c r="R6" s="12">
        <f>IF(DAY(JanSun1)=1,IF(AND(YEAR(JanSun1+9)=CalendarYear,MONTH(JanSun1+9)=1),JanSun1+9,""),IF(AND(YEAR(JanSun1+16)=CalendarYear,MONTH(JanSun1+16)=1),JanSun1+16,""))</f>
        <v>46034</v>
      </c>
      <c r="S6" s="12">
        <f>IF(DAY(JanSun1)=1,IF(AND(YEAR(JanSun1+10)=CalendarYear,MONTH(JanSun1+10)=1),JanSun1+10,""),IF(AND(YEAR(JanSun1+17)=CalendarYear,MONTH(JanSun1+17)=1),JanSun1+17,""))</f>
        <v>46035</v>
      </c>
      <c r="T6" s="12">
        <f>IF(DAY(JanSun1)=1,IF(AND(YEAR(JanSun1+11)=CalendarYear,MONTH(JanSun1+11)=1),JanSun1+11,""),IF(AND(YEAR(JanSun1+18)=CalendarYear,MONTH(JanSun1+18)=1),JanSun1+18,""))</f>
        <v>46036</v>
      </c>
      <c r="U6" s="12">
        <f>IF(DAY(JanSun1)=1,IF(AND(YEAR(JanSun1+12)=CalendarYear,MONTH(JanSun1+12)=1),JanSun1+12,""),IF(AND(YEAR(JanSun1+19)=CalendarYear,MONTH(JanSun1+19)=1),JanSun1+19,""))</f>
        <v>46037</v>
      </c>
      <c r="V6" s="12">
        <f>IF(DAY(JanSun1)=1,IF(AND(YEAR(JanSun1+13)=CalendarYear,MONTH(JanSun1+13)=1),JanSun1+13,""),IF(AND(YEAR(JanSun1+20)=CalendarYear,MONTH(JanSun1+20)=1),JanSun1+20,""))</f>
        <v>46038</v>
      </c>
      <c r="W6" s="12">
        <f>IF(DAY(JanSun1)=1,IF(AND(YEAR(JanSun1+14)=CalendarYear,MONTH(JanSun1+14)=1),JanSun1+14,""),IF(AND(YEAR(JanSun1+21)=CalendarYear,MONTH(JanSun1+21)=1),JanSun1+21,""))</f>
        <v>46039</v>
      </c>
      <c r="X6" s="12">
        <f>IF(DAY(JanSun1)=1,IF(AND(YEAR(JanSun1+15)=CalendarYear,MONTH(JanSun1+15)=1),JanSun1+15,""),IF(AND(YEAR(JanSun1+22)=CalendarYear,MONTH(JanSun1+22)=1),JanSun1+22,""))</f>
        <v>46040</v>
      </c>
      <c r="Y6" s="12">
        <f>IF(DAY(JanSun1)=1,IF(AND(YEAR(JanSun1+16)=CalendarYear,MONTH(JanSun1+16)=1),JanSun1+16,""),IF(AND(YEAR(JanSun1+23)=CalendarYear,MONTH(JanSun1+23)=1),JanSun1+23,""))</f>
        <v>46041</v>
      </c>
      <c r="Z6" s="12">
        <f>IF(DAY(JanSun1)=1,IF(AND(YEAR(JanSun1+17)=CalendarYear,MONTH(JanSun1+17)=1),JanSun1+17,""),IF(AND(YEAR(JanSun1+24)=CalendarYear,MONTH(JanSun1+24)=1),JanSun1+24,""))</f>
        <v>46042</v>
      </c>
      <c r="AA6" s="12">
        <f>IF(DAY(JanSun1)=1,IF(AND(YEAR(JanSun1+18)=CalendarYear,MONTH(JanSun1+18)=1),JanSun1+18,""),IF(AND(YEAR(JanSun1+25)=CalendarYear,MONTH(JanSun1+25)=1),JanSun1+25,""))</f>
        <v>46043</v>
      </c>
      <c r="AB6" s="12">
        <f>IF(DAY(JanSun1)=1,IF(AND(YEAR(JanSun1+19)=CalendarYear,MONTH(JanSun1+19)=1),JanSun1+19,""),IF(AND(YEAR(JanSun1+26)=CalendarYear,MONTH(JanSun1+26)=1),JanSun1+26,""))</f>
        <v>46044</v>
      </c>
      <c r="AC6" s="12">
        <f>IF(DAY(JanSun1)=1,IF(AND(YEAR(JanSun1+20)=CalendarYear,MONTH(JanSun1+20)=1),JanSun1+20,""),IF(AND(YEAR(JanSun1+27)=CalendarYear,MONTH(JanSun1+27)=1),JanSun1+27,""))</f>
        <v>46045</v>
      </c>
      <c r="AD6" s="12">
        <f>IF(DAY(JanSun1)=1,IF(AND(YEAR(JanSun1+21)=CalendarYear,MONTH(JanSun1+21)=1),JanSun1+21,""),IF(AND(YEAR(JanSun1+28)=CalendarYear,MONTH(JanSun1+28)=1),JanSun1+28,""))</f>
        <v>46046</v>
      </c>
      <c r="AE6" s="12">
        <f>IF(DAY(JanSun1)=1,IF(AND(YEAR(JanSun1+22)=CalendarYear,MONTH(JanSun1+22)=1),JanSun1+22,""),IF(AND(YEAR(JanSun1+29)=CalendarYear,MONTH(JanSun1+29)=1),JanSun1+29,""))</f>
        <v>46047</v>
      </c>
      <c r="AF6" s="12">
        <f>IF(DAY(JanSun1)=1,IF(AND(YEAR(JanSun1+23)=CalendarYear,MONTH(JanSun1+23)=1),JanSun1+23,""),IF(AND(YEAR(JanSun1+30)=CalendarYear,MONTH(JanSun1+30)=1),JanSun1+30,""))</f>
        <v>46048</v>
      </c>
      <c r="AG6" s="12">
        <f>IF(DAY(JanSun1)=1,IF(AND(YEAR(JanSun1+24)=CalendarYear,MONTH(JanSun1+24)=1),JanSun1+24,""),IF(AND(YEAR(JanSun1+31)=CalendarYear,MONTH(JanSun1+31)=1),JanSun1+31,""))</f>
        <v>46049</v>
      </c>
      <c r="AH6" s="12">
        <f>IF(DAY(JanSun1)=1,IF(AND(YEAR(JanSun1+25)=CalendarYear,MONTH(JanSun1+25)=1),JanSun1+25,""),IF(AND(YEAR(JanSun1+32)=CalendarYear,MONTH(JanSun1+32)=1),JanSun1+32,""))</f>
        <v>46050</v>
      </c>
      <c r="AI6" s="12">
        <f>IF(DAY(JanSun1)=1,IF(AND(YEAR(JanSun1+26)=CalendarYear,MONTH(JanSun1+26)=1),JanSun1+26,""),IF(AND(YEAR(JanSun1+33)=CalendarYear,MONTH(JanSun1+33)=1),JanSun1+33,""))</f>
        <v>46051</v>
      </c>
      <c r="AJ6" s="12">
        <f>IF(DAY(JanSun1)=1,IF(AND(YEAR(JanSun1+27)=CalendarYear,MONTH(JanSun1+27)=1),JanSun1+27,""),IF(AND(YEAR(JanSun1+34)=CalendarYear,MONTH(JanSun1+34)=1),JanSun1+34,""))</f>
        <v>46052</v>
      </c>
      <c r="AK6" s="12">
        <f>IF(DAY(JanSun1)=1,IF(AND(YEAR(JanSun1+28)=CalendarYear,MONTH(JanSun1+28)=1),JanSun1+28,""),IF(AND(YEAR(JanSun1+35)=CalendarYear,MONTH(JanSun1+35)=1),JanSun1+35,""))</f>
        <v>46053</v>
      </c>
      <c r="AL6" s="12" t="str">
        <f>IF(DAY(JanSun1)=1,IF(AND(YEAR(JanSun1+29)=CalendarYear,MONTH(JanSun1+29)=1),JanSun1+29,""),IF(AND(YEAR(JanSun1+36)=CalendarYear,MONTH(JanSun1+36)=1),JanSun1+36,""))</f>
        <v/>
      </c>
      <c r="AM6" s="13" t="str">
        <f>IF(DAY(JanSun1)=1,IF(AND(YEAR(JanSun1+30)=CalendarYear,MONTH(JanSun1+30)=1),JanSun1+30,""),IF(AND(YEAR(JanSun1+37)=CalendarYear,MONTH(JanSun1+37)=1),JanSun1+37,""))</f>
        <v/>
      </c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4"/>
      <c r="IR6" s="64"/>
      <c r="IS6" s="64"/>
      <c r="IT6" s="64"/>
      <c r="IU6" s="64"/>
      <c r="IV6" s="64"/>
      <c r="IW6" s="64"/>
      <c r="IX6" s="64"/>
      <c r="IY6" s="64"/>
      <c r="IZ6" s="64"/>
      <c r="JA6" s="64"/>
      <c r="JB6" s="64"/>
      <c r="JC6" s="64"/>
      <c r="JD6" s="64"/>
      <c r="JE6" s="64"/>
      <c r="JF6" s="64"/>
      <c r="JG6" s="64"/>
      <c r="JH6" s="64"/>
      <c r="JI6" s="64"/>
      <c r="JJ6" s="64"/>
      <c r="JK6" s="64"/>
      <c r="JL6" s="64"/>
      <c r="JM6" s="64"/>
      <c r="JN6" s="64"/>
    </row>
    <row r="7" spans="2:274" s="10" customFormat="1" ht="19" customHeight="1" outlineLevel="1" x14ac:dyDescent="0.4">
      <c r="B7" s="145"/>
      <c r="C7" s="11" t="s">
        <v>0</v>
      </c>
      <c r="D7" s="11" t="s">
        <v>1</v>
      </c>
      <c r="E7" s="11" t="s">
        <v>2</v>
      </c>
      <c r="F7" s="11" t="s">
        <v>3</v>
      </c>
      <c r="G7" s="11" t="s">
        <v>4</v>
      </c>
      <c r="H7" s="11" t="s">
        <v>5</v>
      </c>
      <c r="I7" s="11" t="s">
        <v>6</v>
      </c>
      <c r="J7" s="11" t="s">
        <v>0</v>
      </c>
      <c r="K7" s="11" t="s">
        <v>1</v>
      </c>
      <c r="L7" s="11" t="s">
        <v>2</v>
      </c>
      <c r="M7" s="11" t="s">
        <v>3</v>
      </c>
      <c r="N7" s="11" t="s">
        <v>4</v>
      </c>
      <c r="O7" s="11" t="s">
        <v>5</v>
      </c>
      <c r="P7" s="11" t="s">
        <v>6</v>
      </c>
      <c r="Q7" s="11" t="s">
        <v>0</v>
      </c>
      <c r="R7" s="11" t="s">
        <v>1</v>
      </c>
      <c r="S7" s="11" t="s">
        <v>2</v>
      </c>
      <c r="T7" s="11" t="s">
        <v>3</v>
      </c>
      <c r="U7" s="11" t="s">
        <v>4</v>
      </c>
      <c r="V7" s="11" t="s">
        <v>5</v>
      </c>
      <c r="W7" s="11" t="s">
        <v>6</v>
      </c>
      <c r="X7" s="11" t="s">
        <v>0</v>
      </c>
      <c r="Y7" s="19" t="s">
        <v>1</v>
      </c>
      <c r="Z7" s="19" t="s">
        <v>2</v>
      </c>
      <c r="AA7" s="19" t="s">
        <v>3</v>
      </c>
      <c r="AB7" s="19" t="s">
        <v>4</v>
      </c>
      <c r="AC7" s="19" t="s">
        <v>5</v>
      </c>
      <c r="AD7" s="11" t="s">
        <v>6</v>
      </c>
      <c r="AE7" s="11" t="s">
        <v>0</v>
      </c>
      <c r="AF7" s="11" t="s">
        <v>1</v>
      </c>
      <c r="AG7" s="11" t="s">
        <v>2</v>
      </c>
      <c r="AH7" s="11" t="s">
        <v>3</v>
      </c>
      <c r="AI7" s="11" t="s">
        <v>4</v>
      </c>
      <c r="AJ7" s="11" t="s">
        <v>5</v>
      </c>
      <c r="AK7" s="11" t="s">
        <v>6</v>
      </c>
      <c r="AL7" s="11" t="s">
        <v>0</v>
      </c>
      <c r="AM7" s="14" t="s">
        <v>1</v>
      </c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  <c r="IM7" s="64"/>
      <c r="IN7" s="64"/>
      <c r="IO7" s="64"/>
      <c r="IP7" s="64"/>
      <c r="IQ7" s="64"/>
      <c r="IR7" s="64"/>
      <c r="IS7" s="64"/>
      <c r="IT7" s="64"/>
      <c r="IU7" s="64"/>
      <c r="IV7" s="64"/>
      <c r="IW7" s="64"/>
      <c r="IX7" s="64"/>
      <c r="IY7" s="64"/>
      <c r="IZ7" s="64"/>
      <c r="JA7" s="64"/>
      <c r="JB7" s="64"/>
      <c r="JC7" s="64"/>
      <c r="JD7" s="64"/>
      <c r="JE7" s="64"/>
      <c r="JF7" s="64"/>
      <c r="JG7" s="64"/>
      <c r="JH7" s="64"/>
      <c r="JI7" s="64"/>
      <c r="JJ7" s="64"/>
      <c r="JK7" s="64"/>
      <c r="JL7" s="64"/>
      <c r="JM7" s="64"/>
      <c r="JN7" s="64"/>
    </row>
    <row r="8" spans="2:274" ht="18" customHeight="1" outlineLevel="1" thickBot="1" x14ac:dyDescent="0.45">
      <c r="B8" s="35" t="s">
        <v>29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9"/>
      <c r="Y8" s="137" t="s">
        <v>8</v>
      </c>
      <c r="Z8" s="137"/>
      <c r="AA8" s="137"/>
      <c r="AB8" s="137"/>
      <c r="AC8" s="137"/>
      <c r="AD8" s="30"/>
      <c r="AE8" s="27"/>
      <c r="AF8" s="27"/>
      <c r="AG8" s="27"/>
      <c r="AH8" s="27"/>
      <c r="AI8" s="27"/>
      <c r="AJ8" s="27"/>
      <c r="AK8" s="27"/>
      <c r="AL8" s="27"/>
      <c r="AM8" s="27"/>
    </row>
    <row r="9" spans="2:274" ht="18" customHeight="1" outlineLevel="1" thickTop="1" thickBot="1" x14ac:dyDescent="0.45">
      <c r="B9" s="45" t="s">
        <v>28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7"/>
    </row>
    <row r="10" spans="2:274" ht="19" customHeight="1" outlineLevel="1" thickTop="1" x14ac:dyDescent="0.4">
      <c r="B10" s="8" t="s">
        <v>25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24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2:274" ht="19" customHeight="1" outlineLevel="1" x14ac:dyDescent="0.4">
      <c r="B11" s="9" t="s">
        <v>27</v>
      </c>
      <c r="C11" s="16"/>
      <c r="D11" s="16"/>
      <c r="E11" s="16"/>
      <c r="F11" s="16"/>
      <c r="G11" s="24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</row>
    <row r="12" spans="2:274" ht="12" customHeight="1" x14ac:dyDescent="0.4"/>
    <row r="13" spans="2:274" s="7" customFormat="1" ht="19" customHeight="1" outlineLevel="1" x14ac:dyDescent="0.4">
      <c r="B13" s="144">
        <f>DATE(CalendarYear,2,1)</f>
        <v>46054</v>
      </c>
      <c r="C13" s="12">
        <f>IF(DAY(FebSun1)=1,"",IF(AND(YEAR(FebSun1+1)=CalendarYear,MONTH(FebSun1+1)=2),FebSun1+1,""))</f>
        <v>46054</v>
      </c>
      <c r="D13" s="12">
        <f>IF(DAY(FebSun1)=1,"",IF(AND(YEAR(FebSun1+2)=CalendarYear,MONTH(FebSun1+2)=2),FebSun1+2,""))</f>
        <v>46055</v>
      </c>
      <c r="E13" s="12">
        <f>IF(DAY(FebSun1)=1,"",IF(AND(YEAR(FebSun1+3)=CalendarYear,MONTH(FebSun1+3)=2),FebSun1+3,""))</f>
        <v>46056</v>
      </c>
      <c r="F13" s="12">
        <f>IF(DAY(FebSun1)=1,"",IF(AND(YEAR(FebSun1+4)=CalendarYear,MONTH(FebSun1+4)=2),FebSun1+4,""))</f>
        <v>46057</v>
      </c>
      <c r="G13" s="12">
        <f>IF(DAY(FebSun1)=1,"",IF(AND(YEAR(FebSun1+5)=CalendarYear,MONTH(FebSun1+5)=2),FebSun1+5,""))</f>
        <v>46058</v>
      </c>
      <c r="H13" s="12">
        <f>IF(DAY(FebSun1)=1,"",IF(AND(YEAR(FebSun1+6)=CalendarYear,MONTH(FebSun1+6)=2),FebSun1+6,""))</f>
        <v>46059</v>
      </c>
      <c r="I13" s="12">
        <f>IF(DAY(FebSun1)=1,IF(AND(YEAR(FebSun1)=CalendarYear,MONTH(FebSun1)=2),FebSun1,""),IF(AND(YEAR(FebSun1+7)=CalendarYear,MONTH(FebSun1+7)=2),FebSun1+7,""))</f>
        <v>46060</v>
      </c>
      <c r="J13" s="12">
        <f>IF(DAY(FebSun1)=1,IF(AND(YEAR(FebSun1+1)=CalendarYear,MONTH(FebSun1+1)=2),FebSun1+1,""),IF(AND(YEAR(FebSun1+8)=CalendarYear,MONTH(FebSun1+8)=2),FebSun1+8,""))</f>
        <v>46061</v>
      </c>
      <c r="K13" s="12">
        <f>IF(DAY(FebSun1)=1,IF(AND(YEAR(FebSun1+2)=CalendarYear,MONTH(FebSun1+2)=2),FebSun1+2,""),IF(AND(YEAR(FebSun1+9)=CalendarYear,MONTH(FebSun1+9)=2),FebSun1+9,""))</f>
        <v>46062</v>
      </c>
      <c r="L13" s="12">
        <f>IF(DAY(FebSun1)=1,IF(AND(YEAR(FebSun1+3)=CalendarYear,MONTH(FebSun1+3)=2),FebSun1+3,""),IF(AND(YEAR(FebSun1+10)=CalendarYear,MONTH(FebSun1+10)=2),FebSun1+10,""))</f>
        <v>46063</v>
      </c>
      <c r="M13" s="12">
        <f>IF(DAY(FebSun1)=1,IF(AND(YEAR(FebSun1+4)=CalendarYear,MONTH(FebSun1+4)=2),FebSun1+4,""),IF(AND(YEAR(FebSun1+11)=CalendarYear,MONTH(FebSun1+11)=2),FebSun1+11,""))</f>
        <v>46064</v>
      </c>
      <c r="N13" s="12">
        <f>IF(DAY(FebSun1)=1,IF(AND(YEAR(FebSun1+5)=CalendarYear,MONTH(FebSun1+5)=2),FebSun1+5,""),IF(AND(YEAR(FebSun1+12)=CalendarYear,MONTH(FebSun1+12)=2),FebSun1+12,""))</f>
        <v>46065</v>
      </c>
      <c r="O13" s="12">
        <f>IF(DAY(FebSun1)=1,IF(AND(YEAR(FebSun1+6)=CalendarYear,MONTH(FebSun1+6)=2),FebSun1+6,""),IF(AND(YEAR(FebSun1+13)=CalendarYear,MONTH(FebSun1+13)=2),FebSun1+13,""))</f>
        <v>46066</v>
      </c>
      <c r="P13" s="12">
        <f>IF(DAY(FebSun1)=1,IF(AND(YEAR(FebSun1+7)=CalendarYear,MONTH(FebSun1+7)=2),FebSun1+7,""),IF(AND(YEAR(FebSun1+14)=CalendarYear,MONTH(FebSun1+14)=2),FebSun1+14,""))</f>
        <v>46067</v>
      </c>
      <c r="Q13" s="12">
        <f>IF(DAY(FebSun1)=1,IF(AND(YEAR(FebSun1+8)=CalendarYear,MONTH(FebSun1+8)=2),FebSun1+8,""),IF(AND(YEAR(FebSun1+15)=CalendarYear,MONTH(FebSun1+15)=2),FebSun1+15,""))</f>
        <v>46068</v>
      </c>
      <c r="R13" s="12">
        <f>IF(DAY(FebSun1)=1,IF(AND(YEAR(FebSun1+9)=CalendarYear,MONTH(FebSun1+9)=2),FebSun1+9,""),IF(AND(YEAR(FebSun1+16)=CalendarYear,MONTH(FebSun1+16)=2),FebSun1+16,""))</f>
        <v>46069</v>
      </c>
      <c r="S13" s="12">
        <f>IF(DAY(FebSun1)=1,IF(AND(YEAR(FebSun1+10)=CalendarYear,MONTH(FebSun1+10)=2),FebSun1+10,""),IF(AND(YEAR(FebSun1+17)=CalendarYear,MONTH(FebSun1+17)=2),FebSun1+17,""))</f>
        <v>46070</v>
      </c>
      <c r="T13" s="12">
        <f>IF(DAY(FebSun1)=1,IF(AND(YEAR(FebSun1+11)=CalendarYear,MONTH(FebSun1+11)=2),FebSun1+11,""),IF(AND(YEAR(FebSun1+18)=CalendarYear,MONTH(FebSun1+18)=2),FebSun1+18,""))</f>
        <v>46071</v>
      </c>
      <c r="U13" s="12">
        <f>IF(DAY(FebSun1)=1,IF(AND(YEAR(FebSun1+12)=CalendarYear,MONTH(FebSun1+12)=2),FebSun1+12,""),IF(AND(YEAR(FebSun1+19)=CalendarYear,MONTH(FebSun1+19)=2),FebSun1+19,""))</f>
        <v>46072</v>
      </c>
      <c r="V13" s="12">
        <f>IF(DAY(FebSun1)=1,IF(AND(YEAR(FebSun1+13)=CalendarYear,MONTH(FebSun1+13)=2),FebSun1+13,""),IF(AND(YEAR(FebSun1+20)=CalendarYear,MONTH(FebSun1+20)=2),FebSun1+20,""))</f>
        <v>46073</v>
      </c>
      <c r="W13" s="12">
        <f>IF(DAY(FebSun1)=1,IF(AND(YEAR(FebSun1+14)=CalendarYear,MONTH(FebSun1+14)=2),FebSun1+14,""),IF(AND(YEAR(FebSun1+21)=CalendarYear,MONTH(FebSun1+21)=2),FebSun1+21,""))</f>
        <v>46074</v>
      </c>
      <c r="X13" s="12">
        <f>IF(DAY(FebSun1)=1,IF(AND(YEAR(FebSun1+15)=CalendarYear,MONTH(FebSun1+15)=2),FebSun1+15,""),IF(AND(YEAR(FebSun1+22)=CalendarYear,MONTH(FebSun1+22)=2),FebSun1+22,""))</f>
        <v>46075</v>
      </c>
      <c r="Y13" s="12">
        <f>IF(DAY(FebSun1)=1,IF(AND(YEAR(FebSun1+16)=CalendarYear,MONTH(FebSun1+16)=2),FebSun1+16,""),IF(AND(YEAR(FebSun1+23)=CalendarYear,MONTH(FebSun1+23)=2),FebSun1+23,""))</f>
        <v>46076</v>
      </c>
      <c r="Z13" s="12">
        <f>IF(DAY(FebSun1)=1,IF(AND(YEAR(FebSun1+17)=CalendarYear,MONTH(FebSun1+17)=2),FebSun1+17,""),IF(AND(YEAR(FebSun1+24)=CalendarYear,MONTH(FebSun1+24)=2),FebSun1+24,""))</f>
        <v>46077</v>
      </c>
      <c r="AA13" s="12">
        <f>IF(DAY(FebSun1)=1,IF(AND(YEAR(FebSun1+18)=CalendarYear,MONTH(FebSun1+18)=2),FebSun1+18,""),IF(AND(YEAR(FebSun1+25)=CalendarYear,MONTH(FebSun1+25)=2),FebSun1+25,""))</f>
        <v>46078</v>
      </c>
      <c r="AB13" s="12">
        <f>IF(DAY(FebSun1)=1,IF(AND(YEAR(FebSun1+19)=CalendarYear,MONTH(FebSun1+19)=2),FebSun1+19,""),IF(AND(YEAR(FebSun1+26)=CalendarYear,MONTH(FebSun1+26)=2),FebSun1+26,""))</f>
        <v>46079</v>
      </c>
      <c r="AC13" s="12">
        <f>IF(DAY(FebSun1)=1,IF(AND(YEAR(FebSun1+20)=CalendarYear,MONTH(FebSun1+20)=2),FebSun1+20,""),IF(AND(YEAR(FebSun1+27)=CalendarYear,MONTH(FebSun1+27)=2),FebSun1+27,""))</f>
        <v>46080</v>
      </c>
      <c r="AD13" s="12">
        <f>IF(DAY(FebSun1)=1,IF(AND(YEAR(FebSun1+21)=CalendarYear,MONTH(FebSun1+21)=2),FebSun1+21,""),IF(AND(YEAR(FebSun1+28)=CalendarYear,MONTH(FebSun1+28)=2),FebSun1+28,""))</f>
        <v>46081</v>
      </c>
      <c r="AE13" s="12" t="str">
        <f>IF(DAY(FebSun1)=1,IF(AND(YEAR(FebSun1+22)=CalendarYear,MONTH(FebSun1+22)=2),FebSun1+22,""),IF(AND(YEAR(FebSun1+29)=CalendarYear,MONTH(FebSun1+29)=2),FebSun1+29,""))</f>
        <v/>
      </c>
      <c r="AF13" s="12" t="str">
        <f>IF(DAY(FebSun1)=1,IF(AND(YEAR(FebSun1+23)=CalendarYear,MONTH(FebSun1+23)=2),FebSun1+23,""),IF(AND(YEAR(FebSun1+30)=CalendarYear,MONTH(FebSun1+30)=2),FebSun1+30,""))</f>
        <v/>
      </c>
      <c r="AG13" s="12" t="str">
        <f>IF(DAY(FebSun1)=1,IF(AND(YEAR(FebSun1+24)=CalendarYear,MONTH(FebSun1+24)=2),FebSun1+24,""),IF(AND(YEAR(FebSun1+31)=CalendarYear,MONTH(FebSun1+31)=2),FebSun1+31,""))</f>
        <v/>
      </c>
      <c r="AH13" s="12" t="str">
        <f>IF(DAY(FebSun1)=1,IF(AND(YEAR(FebSun1+25)=CalendarYear,MONTH(FebSun1+25)=2),FebSun1+25,""),IF(AND(YEAR(FebSun1+32)=CalendarYear,MONTH(FebSun1+32)=2),FebSun1+32,""))</f>
        <v/>
      </c>
      <c r="AI13" s="12" t="str">
        <f>IF(DAY(FebSun1)=1,IF(AND(YEAR(FebSun1+26)=CalendarYear,MONTH(FebSun1+26)=2),FebSun1+26,""),IF(AND(YEAR(FebSun1+33)=CalendarYear,MONTH(FebSun1+33)=2),FebSun1+33,""))</f>
        <v/>
      </c>
      <c r="AJ13" s="12" t="str">
        <f>IF(DAY(FebSun1)=1,IF(AND(YEAR(FebSun1+27)=CalendarYear,MONTH(FebSun1+27)=2),FebSun1+27,""),IF(AND(YEAR(FebSun1+34)=CalendarYear,MONTH(FebSun1+34)=2),FebSun1+34,""))</f>
        <v/>
      </c>
      <c r="AK13" s="12" t="str">
        <f>IF(DAY(FebSun1)=1,IF(AND(YEAR(FebSun1+28)=CalendarYear,MONTH(FebSun1+28)=2),FebSun1+28,""),IF(AND(YEAR(FebSun1+35)=CalendarYear,MONTH(FebSun1+35)=2),FebSun1+35,""))</f>
        <v/>
      </c>
      <c r="AL13" s="12" t="str">
        <f>IF(DAY(FebSun1)=1,IF(AND(YEAR(FebSun1+29)=CalendarYear,MONTH(FebSun1+29)=2),FebSun1+29,""),IF(AND(YEAR(FebSun1+36)=CalendarYear,MONTH(FebSun1+36)=2),FebSun1+36,""))</f>
        <v/>
      </c>
      <c r="AM13" s="13" t="str">
        <f>IF(DAY(FebSun1)=1,IF(AND(YEAR(FebSun1+30)=CalendarYear,MONTH(FebSun1+30)=2),FebSun1+30,""),IF(AND(YEAR(FebSun1+37)=CalendarYear,MONTH(FebSun1+37)=2),FebSun1+37,""))</f>
        <v/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</row>
    <row r="14" spans="2:274" s="7" customFormat="1" ht="19" customHeight="1" outlineLevel="1" thickBot="1" x14ac:dyDescent="0.45">
      <c r="B14" s="145"/>
      <c r="C14" s="11" t="s">
        <v>0</v>
      </c>
      <c r="D14" s="11" t="s">
        <v>1</v>
      </c>
      <c r="E14" s="11" t="s">
        <v>2</v>
      </c>
      <c r="F14" s="19" t="s">
        <v>3</v>
      </c>
      <c r="G14" s="19" t="s">
        <v>4</v>
      </c>
      <c r="H14" s="19" t="s">
        <v>5</v>
      </c>
      <c r="I14" s="11" t="s">
        <v>6</v>
      </c>
      <c r="J14" s="11" t="s">
        <v>0</v>
      </c>
      <c r="K14" s="11" t="s">
        <v>1</v>
      </c>
      <c r="L14" s="11" t="s">
        <v>2</v>
      </c>
      <c r="M14" s="11" t="s">
        <v>3</v>
      </c>
      <c r="N14" s="11" t="s">
        <v>4</v>
      </c>
      <c r="O14" s="11" t="s">
        <v>5</v>
      </c>
      <c r="P14" s="11" t="s">
        <v>6</v>
      </c>
      <c r="Q14" s="11" t="s">
        <v>0</v>
      </c>
      <c r="R14" s="11" t="s">
        <v>1</v>
      </c>
      <c r="S14" s="11" t="s">
        <v>2</v>
      </c>
      <c r="T14" s="11" t="s">
        <v>3</v>
      </c>
      <c r="U14" s="11" t="s">
        <v>4</v>
      </c>
      <c r="V14" s="11" t="s">
        <v>5</v>
      </c>
      <c r="W14" s="11" t="s">
        <v>6</v>
      </c>
      <c r="X14" s="11" t="s">
        <v>0</v>
      </c>
      <c r="Y14" s="11" t="s">
        <v>1</v>
      </c>
      <c r="Z14" s="11" t="s">
        <v>2</v>
      </c>
      <c r="AA14" s="11" t="s">
        <v>3</v>
      </c>
      <c r="AB14" s="11" t="s">
        <v>4</v>
      </c>
      <c r="AC14" s="11" t="s">
        <v>5</v>
      </c>
      <c r="AD14" s="11" t="s">
        <v>6</v>
      </c>
      <c r="AE14" s="11" t="s">
        <v>0</v>
      </c>
      <c r="AF14" s="11" t="s">
        <v>1</v>
      </c>
      <c r="AG14" s="11" t="s">
        <v>2</v>
      </c>
      <c r="AH14" s="11" t="s">
        <v>3</v>
      </c>
      <c r="AI14" s="11" t="s">
        <v>4</v>
      </c>
      <c r="AJ14" s="11" t="s">
        <v>5</v>
      </c>
      <c r="AK14" s="11" t="s">
        <v>6</v>
      </c>
      <c r="AL14" s="11" t="s">
        <v>0</v>
      </c>
      <c r="AM14" s="14" t="s">
        <v>1</v>
      </c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65"/>
      <c r="DB14" s="65"/>
      <c r="DC14" s="65"/>
      <c r="DD14" s="65"/>
      <c r="DE14" s="65"/>
      <c r="DF14" s="65"/>
      <c r="DG14" s="65"/>
      <c r="DH14" s="65"/>
      <c r="DI14" s="65"/>
      <c r="DJ14" s="65"/>
      <c r="DK14" s="65"/>
      <c r="DL14" s="65"/>
      <c r="DM14" s="65"/>
      <c r="DN14" s="65"/>
      <c r="DO14" s="65"/>
      <c r="DP14" s="65"/>
      <c r="DQ14" s="65"/>
      <c r="DR14" s="65"/>
      <c r="DS14" s="65"/>
      <c r="DT14" s="65"/>
      <c r="DU14" s="65"/>
      <c r="DV14" s="65"/>
      <c r="DW14" s="65"/>
      <c r="DX14" s="65"/>
      <c r="DY14" s="65"/>
      <c r="DZ14" s="65"/>
      <c r="EA14" s="65"/>
      <c r="EB14" s="65"/>
      <c r="EC14" s="65"/>
      <c r="ED14" s="65"/>
      <c r="EE14" s="65"/>
      <c r="EF14" s="65"/>
      <c r="EG14" s="65"/>
      <c r="EH14" s="65"/>
      <c r="EI14" s="65"/>
      <c r="EJ14" s="65"/>
      <c r="EK14" s="65"/>
      <c r="EL14" s="65"/>
      <c r="EM14" s="65"/>
      <c r="EN14" s="65"/>
      <c r="EO14" s="65"/>
      <c r="EP14" s="65"/>
      <c r="EQ14" s="65"/>
      <c r="ER14" s="65"/>
      <c r="ES14" s="65"/>
      <c r="ET14" s="65"/>
      <c r="EU14" s="65"/>
      <c r="EV14" s="65"/>
      <c r="EW14" s="65"/>
      <c r="EX14" s="65"/>
      <c r="EY14" s="65"/>
      <c r="EZ14" s="65"/>
      <c r="FA14" s="65"/>
      <c r="FB14" s="65"/>
      <c r="FC14" s="65"/>
      <c r="FD14" s="65"/>
      <c r="FE14" s="65"/>
      <c r="FF14" s="65"/>
      <c r="FG14" s="65"/>
      <c r="FH14" s="65"/>
      <c r="FI14" s="65"/>
      <c r="FJ14" s="65"/>
      <c r="FK14" s="65"/>
      <c r="FL14" s="65"/>
      <c r="FM14" s="65"/>
      <c r="FN14" s="65"/>
      <c r="FO14" s="65"/>
      <c r="FP14" s="65"/>
      <c r="FQ14" s="65"/>
      <c r="FR14" s="65"/>
      <c r="FS14" s="65"/>
      <c r="FT14" s="65"/>
      <c r="FU14" s="65"/>
      <c r="FV14" s="65"/>
      <c r="FW14" s="65"/>
      <c r="FX14" s="65"/>
      <c r="FY14" s="65"/>
      <c r="FZ14" s="65"/>
      <c r="GA14" s="65"/>
      <c r="GB14" s="65"/>
      <c r="GC14" s="65"/>
      <c r="GD14" s="65"/>
      <c r="GE14" s="65"/>
      <c r="GF14" s="65"/>
      <c r="GG14" s="65"/>
      <c r="GH14" s="65"/>
      <c r="GI14" s="65"/>
      <c r="GJ14" s="65"/>
      <c r="GK14" s="65"/>
      <c r="GL14" s="65"/>
      <c r="GM14" s="65"/>
      <c r="GN14" s="65"/>
      <c r="GO14" s="65"/>
      <c r="GP14" s="65"/>
      <c r="GQ14" s="65"/>
      <c r="GR14" s="65"/>
      <c r="GS14" s="65"/>
      <c r="GT14" s="65"/>
      <c r="GU14" s="65"/>
      <c r="GV14" s="65"/>
      <c r="GW14" s="65"/>
      <c r="GX14" s="65"/>
      <c r="GY14" s="65"/>
      <c r="GZ14" s="65"/>
      <c r="HA14" s="65"/>
      <c r="HB14" s="65"/>
      <c r="HC14" s="65"/>
      <c r="HD14" s="65"/>
      <c r="HE14" s="65"/>
      <c r="HF14" s="65"/>
      <c r="HG14" s="65"/>
      <c r="HH14" s="65"/>
      <c r="HI14" s="65"/>
      <c r="HJ14" s="65"/>
      <c r="HK14" s="65"/>
      <c r="HL14" s="65"/>
      <c r="HM14" s="65"/>
      <c r="HN14" s="65"/>
      <c r="HO14" s="65"/>
      <c r="HP14" s="65"/>
      <c r="HQ14" s="65"/>
      <c r="HR14" s="65"/>
      <c r="HS14" s="65"/>
      <c r="HT14" s="65"/>
      <c r="HU14" s="65"/>
      <c r="HV14" s="65"/>
      <c r="HW14" s="65"/>
      <c r="HX14" s="65"/>
      <c r="HY14" s="65"/>
      <c r="HZ14" s="65"/>
      <c r="IA14" s="65"/>
      <c r="IB14" s="65"/>
      <c r="IC14" s="65"/>
      <c r="ID14" s="65"/>
      <c r="IE14" s="65"/>
      <c r="IF14" s="65"/>
      <c r="IG14" s="65"/>
      <c r="IH14" s="65"/>
      <c r="II14" s="65"/>
      <c r="IJ14" s="65"/>
      <c r="IK14" s="65"/>
      <c r="IL14" s="65"/>
      <c r="IM14" s="65"/>
      <c r="IN14" s="65"/>
      <c r="IO14" s="65"/>
      <c r="IP14" s="65"/>
      <c r="IQ14" s="65"/>
      <c r="IR14" s="65"/>
      <c r="IS14" s="65"/>
      <c r="IT14" s="65"/>
      <c r="IU14" s="65"/>
      <c r="IV14" s="65"/>
      <c r="IW14" s="65"/>
      <c r="IX14" s="65"/>
      <c r="IY14" s="65"/>
      <c r="IZ14" s="65"/>
      <c r="JA14" s="65"/>
      <c r="JB14" s="65"/>
      <c r="JC14" s="65"/>
      <c r="JD14" s="65"/>
      <c r="JE14" s="65"/>
      <c r="JF14" s="65"/>
      <c r="JG14" s="65"/>
      <c r="JH14" s="65"/>
      <c r="JI14" s="65"/>
      <c r="JJ14" s="65"/>
      <c r="JK14" s="65"/>
      <c r="JL14" s="65"/>
      <c r="JM14" s="65"/>
      <c r="JN14" s="65"/>
    </row>
    <row r="15" spans="2:274" ht="19" customHeight="1" outlineLevel="1" thickBot="1" x14ac:dyDescent="0.45">
      <c r="B15" s="8" t="s">
        <v>29</v>
      </c>
      <c r="C15" s="15"/>
      <c r="D15" s="15"/>
      <c r="E15" s="17"/>
      <c r="F15" s="138" t="s">
        <v>24</v>
      </c>
      <c r="G15" s="139"/>
      <c r="H15" s="140"/>
      <c r="I15" s="18"/>
      <c r="J15" s="27"/>
      <c r="K15" s="27"/>
      <c r="L15" s="102"/>
      <c r="M15" s="55" t="s">
        <v>9</v>
      </c>
      <c r="N15" s="56"/>
      <c r="O15" s="59"/>
      <c r="P15" s="20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2:274" ht="19" customHeight="1" outlineLevel="1" thickTop="1" thickBot="1" x14ac:dyDescent="0.35">
      <c r="B16" s="46" t="s">
        <v>34</v>
      </c>
      <c r="C16" s="36"/>
      <c r="D16" s="36"/>
      <c r="E16" s="36"/>
      <c r="F16" s="36"/>
      <c r="G16" s="36"/>
      <c r="H16" s="36"/>
      <c r="I16" s="36"/>
      <c r="J16" s="36"/>
      <c r="K16" s="103" t="s">
        <v>56</v>
      </c>
      <c r="L16" s="104" t="s">
        <v>58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7"/>
    </row>
    <row r="17" spans="2:274" ht="19" customHeight="1" outlineLevel="1" thickTop="1" x14ac:dyDescent="0.4">
      <c r="B17" s="9" t="s">
        <v>25</v>
      </c>
      <c r="C17" s="16"/>
      <c r="D17" s="16"/>
      <c r="E17" s="16"/>
      <c r="F17" s="15"/>
      <c r="G17" s="15"/>
      <c r="H17" s="15"/>
      <c r="I17" s="16"/>
      <c r="J17" s="15"/>
      <c r="K17" s="15"/>
      <c r="L17" s="15"/>
      <c r="M17" s="24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</row>
    <row r="18" spans="2:274" ht="19" customHeight="1" outlineLevel="1" x14ac:dyDescent="0.4">
      <c r="B18" s="9" t="s">
        <v>27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</row>
    <row r="19" spans="2:274" ht="12" customHeight="1" x14ac:dyDescent="0.4"/>
    <row r="20" spans="2:274" s="10" customFormat="1" ht="19" customHeight="1" outlineLevel="1" x14ac:dyDescent="0.4">
      <c r="B20" s="144">
        <f>DATE(CalendarYear,3,1)</f>
        <v>46082</v>
      </c>
      <c r="C20" s="12">
        <f>IF(DAY(MarSun1)=1,"",IF(AND(YEAR(MarSun1+1)=CalendarYear,MONTH(MarSun1+1)=3),MarSun1+1,""))</f>
        <v>46082</v>
      </c>
      <c r="D20" s="12">
        <f>IF(DAY(MarSun1)=1,"",IF(AND(YEAR(MarSun1+2)=CalendarYear,MONTH(MarSun1+2)=3),MarSun1+2,""))</f>
        <v>46083</v>
      </c>
      <c r="E20" s="12">
        <f>IF(DAY(MarSun1)=1,"",IF(AND(YEAR(MarSun1+3)=CalendarYear,MONTH(MarSun1+3)=3),MarSun1+3,""))</f>
        <v>46084</v>
      </c>
      <c r="F20" s="12">
        <f>IF(DAY(MarSun1)=1,"",IF(AND(YEAR(MarSun1+4)=CalendarYear,MONTH(MarSun1+4)=3),MarSun1+4,""))</f>
        <v>46085</v>
      </c>
      <c r="G20" s="12">
        <f>IF(DAY(MarSun1)=1,"",IF(AND(YEAR(MarSun1+5)=CalendarYear,MONTH(MarSun1+5)=3),MarSun1+5,""))</f>
        <v>46086</v>
      </c>
      <c r="H20" s="12">
        <f>IF(DAY(MarSun1)=1,"",IF(AND(YEAR(MarSun1+6)=CalendarYear,MONTH(MarSun1+6)=3),MarSun1+6,""))</f>
        <v>46087</v>
      </c>
      <c r="I20" s="12">
        <f>IF(DAY(MarSun1)=1,IF(AND(YEAR(MarSun1)=CalendarYear,MONTH(MarSun1)=3),MarSun1,""),IF(AND(YEAR(MarSun1+7)=CalendarYear,MONTH(MarSun1+7)=3),MarSun1+7,""))</f>
        <v>46088</v>
      </c>
      <c r="J20" s="12">
        <f>IF(DAY(MarSun1)=1,IF(AND(YEAR(MarSun1+1)=CalendarYear,MONTH(MarSun1+1)=3),MarSun1+1,""),IF(AND(YEAR(MarSun1+8)=CalendarYear,MONTH(MarSun1+8)=3),MarSun1+8,""))</f>
        <v>46089</v>
      </c>
      <c r="K20" s="12">
        <f>IF(DAY(MarSun1)=1,IF(AND(YEAR(MarSun1+2)=CalendarYear,MONTH(MarSun1+2)=3),MarSun1+2,""),IF(AND(YEAR(MarSun1+9)=CalendarYear,MONTH(MarSun1+9)=3),MarSun1+9,""))</f>
        <v>46090</v>
      </c>
      <c r="L20" s="12">
        <f>IF(DAY(MarSun1)=1,IF(AND(YEAR(MarSun1+3)=CalendarYear,MONTH(MarSun1+3)=3),MarSun1+3,""),IF(AND(YEAR(MarSun1+10)=CalendarYear,MONTH(MarSun1+10)=3),MarSun1+10,""))</f>
        <v>46091</v>
      </c>
      <c r="M20" s="12">
        <f>IF(DAY(MarSun1)=1,IF(AND(YEAR(MarSun1+4)=CalendarYear,MONTH(MarSun1+4)=3),MarSun1+4,""),IF(AND(YEAR(MarSun1+11)=CalendarYear,MONTH(MarSun1+11)=3),MarSun1+11,""))</f>
        <v>46092</v>
      </c>
      <c r="N20" s="12">
        <f>IF(DAY(MarSun1)=1,IF(AND(YEAR(MarSun1+5)=CalendarYear,MONTH(MarSun1+5)=3),MarSun1+5,""),IF(AND(YEAR(MarSun1+12)=CalendarYear,MONTH(MarSun1+12)=3),MarSun1+12,""))</f>
        <v>46093</v>
      </c>
      <c r="O20" s="12">
        <f>IF(DAY(MarSun1)=1,IF(AND(YEAR(MarSun1+6)=CalendarYear,MONTH(MarSun1+6)=3),MarSun1+6,""),IF(AND(YEAR(MarSun1+13)=CalendarYear,MONTH(MarSun1+13)=3),MarSun1+13,""))</f>
        <v>46094</v>
      </c>
      <c r="P20" s="12">
        <f>IF(DAY(MarSun1)=1,IF(AND(YEAR(MarSun1+7)=CalendarYear,MONTH(MarSun1+7)=3),MarSun1+7,""),IF(AND(YEAR(MarSun1+14)=CalendarYear,MONTH(MarSun1+14)=3),MarSun1+14,""))</f>
        <v>46095</v>
      </c>
      <c r="Q20" s="12">
        <f>IF(DAY(MarSun1)=1,IF(AND(YEAR(MarSun1+8)=CalendarYear,MONTH(MarSun1+8)=3),MarSun1+8,""),IF(AND(YEAR(MarSun1+15)=CalendarYear,MONTH(MarSun1+15)=3),MarSun1+15,""))</f>
        <v>46096</v>
      </c>
      <c r="R20" s="12">
        <f>IF(DAY(MarSun1)=1,IF(AND(YEAR(MarSun1+9)=CalendarYear,MONTH(MarSun1+9)=3),MarSun1+9,""),IF(AND(YEAR(MarSun1+16)=CalendarYear,MONTH(MarSun1+16)=3),MarSun1+16,""))</f>
        <v>46097</v>
      </c>
      <c r="S20" s="12">
        <f>IF(DAY(MarSun1)=1,IF(AND(YEAR(MarSun1+10)=CalendarYear,MONTH(MarSun1+10)=3),MarSun1+10,""),IF(AND(YEAR(MarSun1+17)=CalendarYear,MONTH(MarSun1+17)=3),MarSun1+17,""))</f>
        <v>46098</v>
      </c>
      <c r="T20" s="12">
        <f>IF(DAY(MarSun1)=1,IF(AND(YEAR(MarSun1+11)=CalendarYear,MONTH(MarSun1+11)=3),MarSun1+11,""),IF(AND(YEAR(MarSun1+18)=CalendarYear,MONTH(MarSun1+18)=3),MarSun1+18,""))</f>
        <v>46099</v>
      </c>
      <c r="U20" s="12">
        <f>IF(DAY(MarSun1)=1,IF(AND(YEAR(MarSun1+12)=CalendarYear,MONTH(MarSun1+12)=3),MarSun1+12,""),IF(AND(YEAR(MarSun1+19)=CalendarYear,MONTH(MarSun1+19)=3),MarSun1+19,""))</f>
        <v>46100</v>
      </c>
      <c r="V20" s="12">
        <f>IF(DAY(MarSun1)=1,IF(AND(YEAR(MarSun1+13)=CalendarYear,MONTH(MarSun1+13)=3),MarSun1+13,""),IF(AND(YEAR(MarSun1+20)=CalendarYear,MONTH(MarSun1+20)=3),MarSun1+20,""))</f>
        <v>46101</v>
      </c>
      <c r="W20" s="12">
        <f>IF(DAY(MarSun1)=1,IF(AND(YEAR(MarSun1+14)=CalendarYear,MONTH(MarSun1+14)=3),MarSun1+14,""),IF(AND(YEAR(MarSun1+21)=CalendarYear,MONTH(MarSun1+21)=3),MarSun1+21,""))</f>
        <v>46102</v>
      </c>
      <c r="X20" s="12">
        <f>IF(DAY(MarSun1)=1,IF(AND(YEAR(MarSun1+15)=CalendarYear,MONTH(MarSun1+15)=3),MarSun1+15,""),IF(AND(YEAR(MarSun1+22)=CalendarYear,MONTH(MarSun1+22)=3),MarSun1+22,""))</f>
        <v>46103</v>
      </c>
      <c r="Y20" s="12">
        <f>IF(DAY(MarSun1)=1,IF(AND(YEAR(MarSun1+16)=CalendarYear,MONTH(MarSun1+16)=3),MarSun1+16,""),IF(AND(YEAR(MarSun1+23)=CalendarYear,MONTH(MarSun1+23)=3),MarSun1+23,""))</f>
        <v>46104</v>
      </c>
      <c r="Z20" s="12">
        <f>IF(DAY(MarSun1)=1,IF(AND(YEAR(MarSun1+17)=CalendarYear,MONTH(MarSun1+17)=3),MarSun1+17,""),IF(AND(YEAR(MarSun1+24)=CalendarYear,MONTH(MarSun1+24)=3),MarSun1+24,""))</f>
        <v>46105</v>
      </c>
      <c r="AA20" s="12">
        <f>IF(DAY(MarSun1)=1,IF(AND(YEAR(MarSun1+18)=CalendarYear,MONTH(MarSun1+18)=3),MarSun1+18,""),IF(AND(YEAR(MarSun1+25)=CalendarYear,MONTH(MarSun1+25)=3),MarSun1+25,""))</f>
        <v>46106</v>
      </c>
      <c r="AB20" s="12">
        <f>IF(DAY(MarSun1)=1,IF(AND(YEAR(MarSun1+19)=CalendarYear,MONTH(MarSun1+19)=3),MarSun1+19,""),IF(AND(YEAR(MarSun1+26)=CalendarYear,MONTH(MarSun1+26)=3),MarSun1+26,""))</f>
        <v>46107</v>
      </c>
      <c r="AC20" s="12">
        <f>IF(DAY(MarSun1)=1,IF(AND(YEAR(MarSun1+20)=CalendarYear,MONTH(MarSun1+20)=3),MarSun1+20,""),IF(AND(YEAR(MarSun1+27)=CalendarYear,MONTH(MarSun1+27)=3),MarSun1+27,""))</f>
        <v>46108</v>
      </c>
      <c r="AD20" s="12">
        <f>IF(DAY(MarSun1)=1,IF(AND(YEAR(MarSun1+21)=CalendarYear,MONTH(MarSun1+21)=3),MarSun1+21,""),IF(AND(YEAR(MarSun1+28)=CalendarYear,MONTH(MarSun1+28)=3),MarSun1+28,""))</f>
        <v>46109</v>
      </c>
      <c r="AE20" s="12">
        <f>IF(DAY(MarSun1)=1,IF(AND(YEAR(MarSun1+22)=CalendarYear,MONTH(MarSun1+22)=3),MarSun1+22,""),IF(AND(YEAR(MarSun1+29)=CalendarYear,MONTH(MarSun1+29)=3),MarSun1+29,""))</f>
        <v>46110</v>
      </c>
      <c r="AF20" s="12">
        <f>IF(DAY(MarSun1)=1,IF(AND(YEAR(MarSun1+23)=CalendarYear,MONTH(MarSun1+23)=3),MarSun1+23,""),IF(AND(YEAR(MarSun1+30)=CalendarYear,MONTH(MarSun1+30)=3),MarSun1+30,""))</f>
        <v>46111</v>
      </c>
      <c r="AG20" s="12">
        <f>IF(DAY(MarSun1)=1,IF(AND(YEAR(MarSun1+24)=CalendarYear,MONTH(MarSun1+24)=3),MarSun1+24,""),IF(AND(YEAR(MarSun1+31)=CalendarYear,MONTH(MarSun1+31)=3),MarSun1+31,""))</f>
        <v>46112</v>
      </c>
      <c r="AH20" s="12" t="str">
        <f>IF(DAY(MarSun1)=1,IF(AND(YEAR(MarSun1+25)=CalendarYear,MONTH(MarSun1+25)=3),MarSun1+25,""),IF(AND(YEAR(MarSun1+32)=CalendarYear,MONTH(MarSun1+32)=3),MarSun1+32,""))</f>
        <v/>
      </c>
      <c r="AI20" s="12" t="str">
        <f>IF(DAY(MarSun1)=1,IF(AND(YEAR(MarSun1+26)=CalendarYear,MONTH(MarSun1+26)=3),MarSun1+26,""),IF(AND(YEAR(MarSun1+33)=CalendarYear,MONTH(MarSun1+33)=3),MarSun1+33,""))</f>
        <v/>
      </c>
      <c r="AJ20" s="12" t="str">
        <f>IF(DAY(MarSun1)=1,IF(AND(YEAR(MarSun1+27)=CalendarYear,MONTH(MarSun1+27)=3),MarSun1+27,""),IF(AND(YEAR(MarSun1+34)=CalendarYear,MONTH(MarSun1+34)=3),MarSun1+34,""))</f>
        <v/>
      </c>
      <c r="AK20" s="12" t="str">
        <f>IF(DAY(MarSun1)=1,IF(AND(YEAR(MarSun1+28)=CalendarYear,MONTH(MarSun1+28)=3),MarSun1+28,""),IF(AND(YEAR(MarSun1+35)=CalendarYear,MONTH(MarSun1+35)=3),MarSun1+35,""))</f>
        <v/>
      </c>
      <c r="AL20" s="12" t="str">
        <f>IF(DAY(MarSun1)=1,IF(AND(YEAR(MarSun1+29)=CalendarYear,MONTH(MarSun1+29)=3),MarSun1+29,""),IF(AND(YEAR(MarSun1+36)=CalendarYear,MONTH(MarSun1+36)=3),MarSun1+36,""))</f>
        <v/>
      </c>
      <c r="AM20" s="13" t="str">
        <f>IF(DAY(MarSun1)=1,IF(AND(YEAR(MarSun1+30)=CalendarYear,MONTH(MarSun1+30)=3),MarSun1+30,""),IF(AND(YEAR(MarSun1+37)=CalendarYear,MONTH(MarSun1+37)=3),MarSun1+37,""))</f>
        <v/>
      </c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</row>
    <row r="21" spans="2:274" s="10" customFormat="1" ht="19" customHeight="1" outlineLevel="1" x14ac:dyDescent="0.4">
      <c r="B21" s="145"/>
      <c r="C21" s="11" t="s">
        <v>0</v>
      </c>
      <c r="D21" s="11" t="s">
        <v>1</v>
      </c>
      <c r="E21" s="11" t="s">
        <v>2</v>
      </c>
      <c r="F21" s="11" t="s">
        <v>3</v>
      </c>
      <c r="G21" s="11" t="s">
        <v>4</v>
      </c>
      <c r="H21" s="19" t="s">
        <v>5</v>
      </c>
      <c r="I21" s="19" t="s">
        <v>6</v>
      </c>
      <c r="J21" s="19" t="s">
        <v>0</v>
      </c>
      <c r="K21" s="11" t="s">
        <v>1</v>
      </c>
      <c r="L21" s="11" t="s">
        <v>2</v>
      </c>
      <c r="M21" s="11" t="s">
        <v>3</v>
      </c>
      <c r="N21" s="11" t="s">
        <v>4</v>
      </c>
      <c r="O21" s="11" t="s">
        <v>5</v>
      </c>
      <c r="P21" s="11" t="s">
        <v>6</v>
      </c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4</v>
      </c>
      <c r="V21" s="11" t="s">
        <v>5</v>
      </c>
      <c r="W21" s="11" t="s">
        <v>6</v>
      </c>
      <c r="X21" s="11" t="s">
        <v>0</v>
      </c>
      <c r="Y21" s="11" t="s">
        <v>1</v>
      </c>
      <c r="Z21" s="11" t="s">
        <v>2</v>
      </c>
      <c r="AA21" s="11" t="s">
        <v>3</v>
      </c>
      <c r="AB21" s="11" t="s">
        <v>4</v>
      </c>
      <c r="AC21" s="11" t="s">
        <v>5</v>
      </c>
      <c r="AD21" s="11" t="s">
        <v>6</v>
      </c>
      <c r="AE21" s="11" t="s">
        <v>0</v>
      </c>
      <c r="AF21" s="11" t="s">
        <v>1</v>
      </c>
      <c r="AG21" s="11" t="s">
        <v>2</v>
      </c>
      <c r="AH21" s="11" t="s">
        <v>3</v>
      </c>
      <c r="AI21" s="11" t="s">
        <v>4</v>
      </c>
      <c r="AJ21" s="11" t="s">
        <v>5</v>
      </c>
      <c r="AK21" s="11" t="s">
        <v>6</v>
      </c>
      <c r="AL21" s="11" t="s">
        <v>0</v>
      </c>
      <c r="AM21" s="14" t="s">
        <v>1</v>
      </c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</row>
    <row r="22" spans="2:274" ht="19" customHeight="1" outlineLevel="1" thickBot="1" x14ac:dyDescent="0.45">
      <c r="B22" s="35" t="s">
        <v>29</v>
      </c>
      <c r="C22" s="27"/>
      <c r="D22" s="27"/>
      <c r="E22" s="27"/>
      <c r="F22" s="27"/>
      <c r="G22" s="27"/>
      <c r="H22" s="27"/>
      <c r="I22" s="27"/>
      <c r="J22" s="27"/>
      <c r="K22" s="51" t="s">
        <v>10</v>
      </c>
      <c r="L22" s="114" t="s">
        <v>11</v>
      </c>
      <c r="M22" s="115" t="e">
        <f t="shared" ref="M22:O22" si="0">IF(OR(NOT(ISNUMBER(M20)),M20&lt;Job1_StartDate),"",IF(MID(Job1_Pattern,MOD(M20-Job1_StartDate,LEN(Job1_Pattern))+1,1)=Job1_Shift1_Code,1,IF(MID(Job1_Pattern,MOD(M20-Job1_StartDate,LEN(Job1_Pattern))+1,1)=Job1_Shift2_Code,2,IF(MID(Job1_Pattern,MOD(M20-Job1_StartDate,LEN(Job1_Pattern))+1,1)=Job1_Shift3_Code,3,""))))</f>
        <v>#REF!</v>
      </c>
      <c r="N22" s="115" t="e">
        <f t="shared" si="0"/>
        <v>#REF!</v>
      </c>
      <c r="O22" s="116" t="e">
        <f t="shared" si="0"/>
        <v>#REF!</v>
      </c>
      <c r="P22" s="48"/>
      <c r="Q22" s="48"/>
      <c r="R22" s="85"/>
      <c r="S22" s="159" t="s">
        <v>51</v>
      </c>
      <c r="T22" s="159"/>
      <c r="U22" s="160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</row>
    <row r="23" spans="2:274" ht="19" customHeight="1" outlineLevel="1" thickTop="1" thickBot="1" x14ac:dyDescent="0.45">
      <c r="B23" s="46" t="s">
        <v>34</v>
      </c>
      <c r="C23" s="36"/>
      <c r="D23" s="100" t="s">
        <v>61</v>
      </c>
      <c r="E23" s="158" t="s">
        <v>59</v>
      </c>
      <c r="F23" s="158"/>
      <c r="G23" s="101" t="s">
        <v>60</v>
      </c>
      <c r="H23" s="100" t="s">
        <v>61</v>
      </c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7"/>
    </row>
    <row r="24" spans="2:274" ht="19" customHeight="1" outlineLevel="1" thickTop="1" thickBot="1" x14ac:dyDescent="0.45">
      <c r="B24" s="8" t="s">
        <v>25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7"/>
      <c r="V24" s="43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2:274" ht="19" customHeight="1" outlineLevel="1" x14ac:dyDescent="0.4">
      <c r="B25" s="9" t="s">
        <v>27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</row>
    <row r="26" spans="2:274" ht="12" customHeight="1" x14ac:dyDescent="0.4"/>
    <row r="27" spans="2:274" s="10" customFormat="1" ht="19" customHeight="1" outlineLevel="1" x14ac:dyDescent="0.4">
      <c r="B27" s="144">
        <f>DATE(CalendarYear,4,1)</f>
        <v>46113</v>
      </c>
      <c r="C27" s="12" t="str">
        <f>IF(DAY(AprSun1)=1,"",IF(AND(YEAR(AprSun1+1)=CalendarYear,MONTH(AprSun1+1)=4),AprSun1+1,""))</f>
        <v/>
      </c>
      <c r="D27" s="12" t="str">
        <f>IF(DAY(AprSun1)=1,"",IF(AND(YEAR(AprSun1+2)=CalendarYear,MONTH(AprSun1+2)=4),AprSun1+2,""))</f>
        <v/>
      </c>
      <c r="E27" s="12" t="str">
        <f>IF(DAY(AprSun1)=1,"",IF(AND(YEAR(AprSun1+3)=CalendarYear,MONTH(AprSun1+3)=4),AprSun1+3,""))</f>
        <v/>
      </c>
      <c r="F27" s="12">
        <f>IF(DAY(AprSun1)=1,"",IF(AND(YEAR(AprSun1+4)=CalendarYear,MONTH(AprSun1+4)=4),AprSun1+4,""))</f>
        <v>46113</v>
      </c>
      <c r="G27" s="12">
        <f>IF(DAY(AprSun1)=1,"",IF(AND(YEAR(AprSun1+5)=CalendarYear,MONTH(AprSun1+5)=4),AprSun1+5,""))</f>
        <v>46114</v>
      </c>
      <c r="H27" s="12">
        <f>IF(DAY(AprSun1)=1,"",IF(AND(YEAR(AprSun1+6)=CalendarYear,MONTH(AprSun1+6)=4),AprSun1+6,""))</f>
        <v>46115</v>
      </c>
      <c r="I27" s="12">
        <f>IF(DAY(AprSun1)=1,IF(AND(YEAR(AprSun1)=CalendarYear,MONTH(AprSun1)=4),AprSun1,""),IF(AND(YEAR(AprSun1+7)=CalendarYear,MONTH(AprSun1+7)=4),AprSun1+7,""))</f>
        <v>46116</v>
      </c>
      <c r="J27" s="12">
        <f>IF(DAY(AprSun1)=1,IF(AND(YEAR(AprSun1+1)=CalendarYear,MONTH(AprSun1+1)=4),AprSun1+1,""),IF(AND(YEAR(AprSun1+8)=CalendarYear,MONTH(AprSun1+8)=4),AprSun1+8,""))</f>
        <v>46117</v>
      </c>
      <c r="K27" s="12">
        <f>IF(DAY(AprSun1)=1,IF(AND(YEAR(AprSun1+2)=CalendarYear,MONTH(AprSun1+2)=4),AprSun1+2,""),IF(AND(YEAR(AprSun1+9)=CalendarYear,MONTH(AprSun1+9)=4),AprSun1+9,""))</f>
        <v>46118</v>
      </c>
      <c r="L27" s="12">
        <f>IF(DAY(AprSun1)=1,IF(AND(YEAR(AprSun1+3)=CalendarYear,MONTH(AprSun1+3)=4),AprSun1+3,""),IF(AND(YEAR(AprSun1+10)=CalendarYear,MONTH(AprSun1+10)=4),AprSun1+10,""))</f>
        <v>46119</v>
      </c>
      <c r="M27" s="12">
        <f>IF(DAY(AprSun1)=1,IF(AND(YEAR(AprSun1+4)=CalendarYear,MONTH(AprSun1+4)=4),AprSun1+4,""),IF(AND(YEAR(AprSun1+11)=CalendarYear,MONTH(AprSun1+11)=4),AprSun1+11,""))</f>
        <v>46120</v>
      </c>
      <c r="N27" s="12">
        <f>IF(DAY(AprSun1)=1,IF(AND(YEAR(AprSun1+5)=CalendarYear,MONTH(AprSun1+5)=4),AprSun1+5,""),IF(AND(YEAR(AprSun1+12)=CalendarYear,MONTH(AprSun1+12)=4),AprSun1+12,""))</f>
        <v>46121</v>
      </c>
      <c r="O27" s="12">
        <f>IF(DAY(AprSun1)=1,IF(AND(YEAR(AprSun1+6)=CalendarYear,MONTH(AprSun1+6)=4),AprSun1+6,""),IF(AND(YEAR(AprSun1+13)=CalendarYear,MONTH(AprSun1+13)=4),AprSun1+13,""))</f>
        <v>46122</v>
      </c>
      <c r="P27" s="12">
        <f>IF(DAY(AprSun1)=1,IF(AND(YEAR(AprSun1+7)=CalendarYear,MONTH(AprSun1+7)=4),AprSun1+7,""),IF(AND(YEAR(AprSun1+14)=CalendarYear,MONTH(AprSun1+14)=4),AprSun1+14,""))</f>
        <v>46123</v>
      </c>
      <c r="Q27" s="12">
        <f>IF(DAY(AprSun1)=1,IF(AND(YEAR(AprSun1+8)=CalendarYear,MONTH(AprSun1+8)=4),AprSun1+8,""),IF(AND(YEAR(AprSun1+15)=CalendarYear,MONTH(AprSun1+15)=4),AprSun1+15,""))</f>
        <v>46124</v>
      </c>
      <c r="R27" s="12">
        <f>IF(DAY(AprSun1)=1,IF(AND(YEAR(AprSun1+9)=CalendarYear,MONTH(AprSun1+9)=4),AprSun1+9,""),IF(AND(YEAR(AprSun1+16)=CalendarYear,MONTH(AprSun1+16)=4),AprSun1+16,""))</f>
        <v>46125</v>
      </c>
      <c r="S27" s="12">
        <f>IF(DAY(AprSun1)=1,IF(AND(YEAR(AprSun1+10)=CalendarYear,MONTH(AprSun1+10)=4),AprSun1+10,""),IF(AND(YEAR(AprSun1+17)=CalendarYear,MONTH(AprSun1+17)=4),AprSun1+17,""))</f>
        <v>46126</v>
      </c>
      <c r="T27" s="12">
        <f>IF(DAY(AprSun1)=1,IF(AND(YEAR(AprSun1+11)=CalendarYear,MONTH(AprSun1+11)=4),AprSun1+11,""),IF(AND(YEAR(AprSun1+18)=CalendarYear,MONTH(AprSun1+18)=4),AprSun1+18,""))</f>
        <v>46127</v>
      </c>
      <c r="U27" s="12">
        <f>IF(DAY(AprSun1)=1,IF(AND(YEAR(AprSun1+12)=CalendarYear,MONTH(AprSun1+12)=4),AprSun1+12,""),IF(AND(YEAR(AprSun1+19)=CalendarYear,MONTH(AprSun1+19)=4),AprSun1+19,""))</f>
        <v>46128</v>
      </c>
      <c r="V27" s="12">
        <f>IF(DAY(AprSun1)=1,IF(AND(YEAR(AprSun1+13)=CalendarYear,MONTH(AprSun1+13)=4),AprSun1+13,""),IF(AND(YEAR(AprSun1+20)=CalendarYear,MONTH(AprSun1+20)=4),AprSun1+20,""))</f>
        <v>46129</v>
      </c>
      <c r="W27" s="12">
        <f>IF(DAY(AprSun1)=1,IF(AND(YEAR(AprSun1+14)=CalendarYear,MONTH(AprSun1+14)=4),AprSun1+14,""),IF(AND(YEAR(AprSun1+21)=CalendarYear,MONTH(AprSun1+21)=4),AprSun1+21,""))</f>
        <v>46130</v>
      </c>
      <c r="X27" s="12">
        <f>IF(DAY(AprSun1)=1,IF(AND(YEAR(AprSun1+15)=CalendarYear,MONTH(AprSun1+15)=4),AprSun1+15,""),IF(AND(YEAR(AprSun1+22)=CalendarYear,MONTH(AprSun1+22)=4),AprSun1+22,""))</f>
        <v>46131</v>
      </c>
      <c r="Y27" s="12">
        <f>IF(DAY(AprSun1)=1,IF(AND(YEAR(AprSun1+16)=CalendarYear,MONTH(AprSun1+16)=4),AprSun1+16,""),IF(AND(YEAR(AprSun1+23)=CalendarYear,MONTH(AprSun1+23)=4),AprSun1+23,""))</f>
        <v>46132</v>
      </c>
      <c r="Z27" s="12">
        <f>IF(DAY(AprSun1)=1,IF(AND(YEAR(AprSun1+17)=CalendarYear,MONTH(AprSun1+17)=4),AprSun1+17,""),IF(AND(YEAR(AprSun1+24)=CalendarYear,MONTH(AprSun1+24)=4),AprSun1+24,""))</f>
        <v>46133</v>
      </c>
      <c r="AA27" s="12">
        <f>IF(DAY(AprSun1)=1,IF(AND(YEAR(AprSun1+18)=CalendarYear,MONTH(AprSun1+18)=4),AprSun1+18,""),IF(AND(YEAR(AprSun1+25)=CalendarYear,MONTH(AprSun1+25)=4),AprSun1+25,""))</f>
        <v>46134</v>
      </c>
      <c r="AB27" s="12">
        <f>IF(DAY(AprSun1)=1,IF(AND(YEAR(AprSun1+19)=CalendarYear,MONTH(AprSun1+19)=4),AprSun1+19,""),IF(AND(YEAR(AprSun1+26)=CalendarYear,MONTH(AprSun1+26)=4),AprSun1+26,""))</f>
        <v>46135</v>
      </c>
      <c r="AC27" s="12">
        <f>IF(DAY(AprSun1)=1,IF(AND(YEAR(AprSun1+20)=CalendarYear,MONTH(AprSun1+20)=4),AprSun1+20,""),IF(AND(YEAR(AprSun1+27)=CalendarYear,MONTH(AprSun1+27)=4),AprSun1+27,""))</f>
        <v>46136</v>
      </c>
      <c r="AD27" s="12">
        <f>IF(DAY(AprSun1)=1,IF(AND(YEAR(AprSun1+21)=CalendarYear,MONTH(AprSun1+21)=4),AprSun1+21,""),IF(AND(YEAR(AprSun1+28)=CalendarYear,MONTH(AprSun1+28)=4),AprSun1+28,""))</f>
        <v>46137</v>
      </c>
      <c r="AE27" s="12">
        <f>IF(DAY(AprSun1)=1,IF(AND(YEAR(AprSun1+22)=CalendarYear,MONTH(AprSun1+22)=4),AprSun1+22,""),IF(AND(YEAR(AprSun1+29)=CalendarYear,MONTH(AprSun1+29)=4),AprSun1+29,""))</f>
        <v>46138</v>
      </c>
      <c r="AF27" s="12">
        <f>IF(DAY(AprSun1)=1,IF(AND(YEAR(AprSun1+23)=CalendarYear,MONTH(AprSun1+23)=4),AprSun1+23,""),IF(AND(YEAR(AprSun1+30)=CalendarYear,MONTH(AprSun1+30)=4),AprSun1+30,""))</f>
        <v>46139</v>
      </c>
      <c r="AG27" s="12">
        <f>IF(DAY(AprSun1)=1,IF(AND(YEAR(AprSun1+24)=CalendarYear,MONTH(AprSun1+24)=4),AprSun1+24,""),IF(AND(YEAR(AprSun1+31)=CalendarYear,MONTH(AprSun1+31)=4),AprSun1+31,""))</f>
        <v>46140</v>
      </c>
      <c r="AH27" s="12">
        <f>IF(DAY(AprSun1)=1,IF(AND(YEAR(AprSun1+25)=CalendarYear,MONTH(AprSun1+25)=4),AprSun1+25,""),IF(AND(YEAR(AprSun1+32)=CalendarYear,MONTH(AprSun1+32)=4),AprSun1+32,""))</f>
        <v>46141</v>
      </c>
      <c r="AI27" s="12">
        <f>IF(DAY(AprSun1)=1,IF(AND(YEAR(AprSun1+26)=CalendarYear,MONTH(AprSun1+26)=4),AprSun1+26,""),IF(AND(YEAR(AprSun1+33)=CalendarYear,MONTH(AprSun1+33)=4),AprSun1+33,""))</f>
        <v>46142</v>
      </c>
      <c r="AJ27" s="12" t="str">
        <f>IF(DAY(AprSun1)=1,IF(AND(YEAR(AprSun1+27)=CalendarYear,MONTH(AprSun1+27)=4),AprSun1+27,""),IF(AND(YEAR(AprSun1+34)=CalendarYear,MONTH(AprSun1+34)=4),AprSun1+34,""))</f>
        <v/>
      </c>
      <c r="AK27" s="12" t="str">
        <f>IF(DAY(AprSun1)=1,IF(AND(YEAR(AprSun1+28)=CalendarYear,MONTH(AprSun1+28)=4),AprSun1+28,""),IF(AND(YEAR(AprSun1+35)=CalendarYear,MONTH(AprSun1+35)=4),AprSun1+35,""))</f>
        <v/>
      </c>
      <c r="AL27" s="12" t="str">
        <f>IF(DAY(AprSun1)=1,IF(AND(YEAR(AprSun1+29)=CalendarYear,MONTH(AprSun1+29)=4),AprSun1+29,""),IF(AND(YEAR(AprSun1+36)=CalendarYear,MONTH(AprSun1+36)=4),AprSun1+36,""))</f>
        <v/>
      </c>
      <c r="AM27" s="13" t="str">
        <f>IF(DAY(AprSun1)=1,IF(AND(YEAR(AprSun1+30)=CalendarYear,MONTH(AprSun1+30)=4),AprSun1+30,""),IF(AND(YEAR(AprSun1+37)=CalendarYear,MONTH(AprSun1+37)=4),AprSun1+37,""))</f>
        <v/>
      </c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</row>
    <row r="28" spans="2:274" s="10" customFormat="1" ht="19" customHeight="1" outlineLevel="1" x14ac:dyDescent="0.4">
      <c r="B28" s="145"/>
      <c r="C28" s="11" t="s">
        <v>0</v>
      </c>
      <c r="D28" s="11" t="s">
        <v>1</v>
      </c>
      <c r="E28" s="11" t="s">
        <v>2</v>
      </c>
      <c r="F28" s="11" t="s">
        <v>3</v>
      </c>
      <c r="G28" s="11" t="s">
        <v>4</v>
      </c>
      <c r="H28" s="11" t="s">
        <v>5</v>
      </c>
      <c r="I28" s="11" t="s">
        <v>6</v>
      </c>
      <c r="J28" s="11" t="s">
        <v>0</v>
      </c>
      <c r="K28" s="11" t="s">
        <v>1</v>
      </c>
      <c r="L28" s="11" t="s">
        <v>2</v>
      </c>
      <c r="M28" s="11" t="s">
        <v>3</v>
      </c>
      <c r="N28" s="11" t="s">
        <v>4</v>
      </c>
      <c r="O28" s="11" t="s">
        <v>5</v>
      </c>
      <c r="P28" s="11" t="s">
        <v>6</v>
      </c>
      <c r="Q28" s="11" t="s">
        <v>0</v>
      </c>
      <c r="R28" s="11" t="s">
        <v>1</v>
      </c>
      <c r="S28" s="11" t="s">
        <v>2</v>
      </c>
      <c r="T28" s="11" t="s">
        <v>3</v>
      </c>
      <c r="U28" s="11" t="s">
        <v>4</v>
      </c>
      <c r="V28" s="11" t="s">
        <v>5</v>
      </c>
      <c r="W28" s="11" t="s">
        <v>6</v>
      </c>
      <c r="X28" s="11" t="s">
        <v>0</v>
      </c>
      <c r="Y28" s="11" t="s">
        <v>1</v>
      </c>
      <c r="Z28" s="11" t="s">
        <v>2</v>
      </c>
      <c r="AA28" s="11" t="s">
        <v>3</v>
      </c>
      <c r="AB28" s="11" t="s">
        <v>4</v>
      </c>
      <c r="AC28" s="11" t="s">
        <v>5</v>
      </c>
      <c r="AD28" s="11" t="s">
        <v>6</v>
      </c>
      <c r="AE28" s="11" t="s">
        <v>0</v>
      </c>
      <c r="AF28" s="11" t="s">
        <v>1</v>
      </c>
      <c r="AG28" s="11" t="s">
        <v>2</v>
      </c>
      <c r="AH28" s="11" t="s">
        <v>3</v>
      </c>
      <c r="AI28" s="11" t="s">
        <v>4</v>
      </c>
      <c r="AJ28" s="11" t="s">
        <v>5</v>
      </c>
      <c r="AK28" s="11" t="s">
        <v>6</v>
      </c>
      <c r="AL28" s="11" t="s">
        <v>0</v>
      </c>
      <c r="AM28" s="14" t="s">
        <v>1</v>
      </c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</row>
    <row r="29" spans="2:274" ht="19" customHeight="1" outlineLevel="1" thickBot="1" x14ac:dyDescent="0.45">
      <c r="B29" s="35" t="s">
        <v>29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132" t="s">
        <v>13</v>
      </c>
      <c r="S29" s="133" t="e">
        <f t="shared" ref="S29:U29" si="1">IF(OR(NOT(ISNUMBER(S27)),S27&lt;Job1_StartDate),"",IF(MID(Job1_Pattern,MOD(S27-Job1_StartDate,LEN(Job1_Pattern))+1,1)=Job1_Shift1_Code,1,IF(MID(Job1_Pattern,MOD(S27-Job1_StartDate,LEN(Job1_Pattern))+1,1)=Job1_Shift2_Code,2,IF(MID(Job1_Pattern,MOD(S27-Job1_StartDate,LEN(Job1_Pattern))+1,1)=Job1_Shift3_Code,3,""))))</f>
        <v>#REF!</v>
      </c>
      <c r="T29" s="133" t="e">
        <f t="shared" si="1"/>
        <v>#REF!</v>
      </c>
      <c r="U29" s="134" t="e">
        <f t="shared" si="1"/>
        <v>#REF!</v>
      </c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120" t="s">
        <v>14</v>
      </c>
      <c r="AG29" s="121" t="e">
        <f t="shared" ref="AG29:AI29" si="2">IF(OR(NOT(ISNUMBER(AG27)),AG27&lt;Job1_StartDate),"",IF(MID(Job1_Pattern,MOD(AG27-Job1_StartDate,LEN(Job1_Pattern))+1,1)=Job1_Shift1_Code,1,IF(MID(Job1_Pattern,MOD(AG27-Job1_StartDate,LEN(Job1_Pattern))+1,1)=Job1_Shift2_Code,2,IF(MID(Job1_Pattern,MOD(AG27-Job1_StartDate,LEN(Job1_Pattern))+1,1)=Job1_Shift3_Code,3,""))))</f>
        <v>#REF!</v>
      </c>
      <c r="AH29" s="121" t="e">
        <f t="shared" si="2"/>
        <v>#REF!</v>
      </c>
      <c r="AI29" s="122" t="e">
        <f t="shared" si="2"/>
        <v>#REF!</v>
      </c>
      <c r="AJ29" s="27"/>
      <c r="AK29" s="27"/>
      <c r="AL29" s="27"/>
      <c r="AM29" s="27"/>
    </row>
    <row r="30" spans="2:274" ht="19" customHeight="1" outlineLevel="1" thickTop="1" thickBot="1" x14ac:dyDescent="0.45">
      <c r="B30" s="46" t="s">
        <v>34</v>
      </c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162" t="s">
        <v>62</v>
      </c>
      <c r="T30" s="163"/>
      <c r="U30" s="164"/>
      <c r="V30" s="36"/>
      <c r="W30" s="36"/>
      <c r="X30" s="36"/>
      <c r="Y30" s="36"/>
      <c r="Z30" s="36"/>
      <c r="AA30" s="36"/>
      <c r="AB30" s="36"/>
      <c r="AC30" s="36"/>
      <c r="AD30" s="41"/>
      <c r="AE30" s="36"/>
      <c r="AF30" s="40"/>
      <c r="AG30" s="40"/>
      <c r="AH30" s="40"/>
      <c r="AI30" s="40"/>
      <c r="AJ30" s="41"/>
      <c r="AK30" s="36"/>
      <c r="AL30" s="36"/>
      <c r="AM30" s="37"/>
    </row>
    <row r="31" spans="2:274" ht="19" customHeight="1" outlineLevel="1" thickTop="1" thickBot="1" x14ac:dyDescent="0.45">
      <c r="B31" s="8" t="s">
        <v>25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7"/>
      <c r="AH31" s="38"/>
      <c r="AI31" s="39"/>
      <c r="AJ31" s="18"/>
      <c r="AK31" s="15"/>
      <c r="AL31" s="15"/>
      <c r="AM31" s="15"/>
    </row>
    <row r="32" spans="2:274" ht="19" customHeight="1" outlineLevel="1" x14ac:dyDescent="0.4">
      <c r="B32" s="9" t="s">
        <v>27</v>
      </c>
      <c r="C32" s="16"/>
      <c r="D32" s="16"/>
      <c r="E32" s="16"/>
      <c r="F32" s="16"/>
      <c r="G32" s="16"/>
      <c r="H32" s="24"/>
      <c r="I32" s="15"/>
      <c r="J32" s="15"/>
      <c r="K32" s="24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5"/>
      <c r="AI32" s="15"/>
      <c r="AJ32" s="16"/>
      <c r="AK32" s="16"/>
      <c r="AL32" s="16"/>
      <c r="AM32" s="16"/>
    </row>
    <row r="33" spans="2:274" ht="12" customHeight="1" x14ac:dyDescent="0.4"/>
    <row r="34" spans="2:274" s="10" customFormat="1" ht="19" customHeight="1" outlineLevel="1" x14ac:dyDescent="0.4">
      <c r="B34" s="144">
        <f>DATE(CalendarYear,5,1)</f>
        <v>46143</v>
      </c>
      <c r="C34" s="12" t="str">
        <f>IF(DAY(MaySun1)=1,"",IF(AND(YEAR(MaySun1+1)=CalendarYear,MONTH(MaySun1+1)=5),MaySun1+1,""))</f>
        <v/>
      </c>
      <c r="D34" s="12" t="str">
        <f>IF(DAY(MaySun1)=1,"",IF(AND(YEAR(MaySun1+2)=CalendarYear,MONTH(MaySun1+2)=5),MaySun1+2,""))</f>
        <v/>
      </c>
      <c r="E34" s="12" t="str">
        <f>IF(DAY(MaySun1)=1,"",IF(AND(YEAR(MaySun1+3)=CalendarYear,MONTH(MaySun1+3)=5),MaySun1+3,""))</f>
        <v/>
      </c>
      <c r="F34" s="12" t="str">
        <f>IF(DAY(MaySun1)=1,"",IF(AND(YEAR(MaySun1+4)=CalendarYear,MONTH(MaySun1+4)=5),MaySun1+4,""))</f>
        <v/>
      </c>
      <c r="G34" s="12" t="str">
        <f>IF(DAY(MaySun1)=1,"",IF(AND(YEAR(MaySun1+5)=CalendarYear,MONTH(MaySun1+5)=5),MaySun1+5,""))</f>
        <v/>
      </c>
      <c r="H34" s="12">
        <f>IF(DAY(MaySun1)=1,"",IF(AND(YEAR(MaySun1+6)=CalendarYear,MONTH(MaySun1+6)=5),MaySun1+6,""))</f>
        <v>46143</v>
      </c>
      <c r="I34" s="12">
        <f>IF(DAY(MaySun1)=1,IF(AND(YEAR(MaySun1)=CalendarYear,MONTH(MaySun1)=5),MaySun1,""),IF(AND(YEAR(MaySun1+7)=CalendarYear,MONTH(MaySun1+7)=5),MaySun1+7,""))</f>
        <v>46144</v>
      </c>
      <c r="J34" s="12">
        <f>IF(DAY(MaySun1)=1,IF(AND(YEAR(MaySun1+1)=CalendarYear,MONTH(MaySun1+1)=5),MaySun1+1,""),IF(AND(YEAR(MaySun1+8)=CalendarYear,MONTH(MaySun1+8)=5),MaySun1+8,""))</f>
        <v>46145</v>
      </c>
      <c r="K34" s="12">
        <f>IF(DAY(MaySun1)=1,IF(AND(YEAR(MaySun1+2)=CalendarYear,MONTH(MaySun1+2)=5),MaySun1+2,""),IF(AND(YEAR(MaySun1+9)=CalendarYear,MONTH(MaySun1+9)=5),MaySun1+9,""))</f>
        <v>46146</v>
      </c>
      <c r="L34" s="12">
        <f>IF(DAY(MaySun1)=1,IF(AND(YEAR(MaySun1+3)=CalendarYear,MONTH(MaySun1+3)=5),MaySun1+3,""),IF(AND(YEAR(MaySun1+10)=CalendarYear,MONTH(MaySun1+10)=5),MaySun1+10,""))</f>
        <v>46147</v>
      </c>
      <c r="M34" s="12">
        <f>IF(DAY(MaySun1)=1,IF(AND(YEAR(MaySun1+4)=CalendarYear,MONTH(MaySun1+4)=5),MaySun1+4,""),IF(AND(YEAR(MaySun1+11)=CalendarYear,MONTH(MaySun1+11)=5),MaySun1+11,""))</f>
        <v>46148</v>
      </c>
      <c r="N34" s="12">
        <f>IF(DAY(MaySun1)=1,IF(AND(YEAR(MaySun1+5)=CalendarYear,MONTH(MaySun1+5)=5),MaySun1+5,""),IF(AND(YEAR(MaySun1+12)=CalendarYear,MONTH(MaySun1+12)=5),MaySun1+12,""))</f>
        <v>46149</v>
      </c>
      <c r="O34" s="12">
        <f>IF(DAY(MaySun1)=1,IF(AND(YEAR(MaySun1+6)=CalendarYear,MONTH(MaySun1+6)=5),MaySun1+6,""),IF(AND(YEAR(MaySun1+13)=CalendarYear,MONTH(MaySun1+13)=5),MaySun1+13,""))</f>
        <v>46150</v>
      </c>
      <c r="P34" s="12">
        <f>IF(DAY(MaySun1)=1,IF(AND(YEAR(MaySun1+7)=CalendarYear,MONTH(MaySun1+7)=5),MaySun1+7,""),IF(AND(YEAR(MaySun1+14)=CalendarYear,MONTH(MaySun1+14)=5),MaySun1+14,""))</f>
        <v>46151</v>
      </c>
      <c r="Q34" s="12">
        <f>IF(DAY(MaySun1)=1,IF(AND(YEAR(MaySun1+8)=CalendarYear,MONTH(MaySun1+8)=5),MaySun1+8,""),IF(AND(YEAR(MaySun1+15)=CalendarYear,MONTH(MaySun1+15)=5),MaySun1+15,""))</f>
        <v>46152</v>
      </c>
      <c r="R34" s="12">
        <f>IF(DAY(MaySun1)=1,IF(AND(YEAR(MaySun1+9)=CalendarYear,MONTH(MaySun1+9)=5),MaySun1+9,""),IF(AND(YEAR(MaySun1+16)=CalendarYear,MONTH(MaySun1+16)=5),MaySun1+16,""))</f>
        <v>46153</v>
      </c>
      <c r="S34" s="12">
        <f>IF(DAY(MaySun1)=1,IF(AND(YEAR(MaySun1+10)=CalendarYear,MONTH(MaySun1+10)=5),MaySun1+10,""),IF(AND(YEAR(MaySun1+17)=CalendarYear,MONTH(MaySun1+17)=5),MaySun1+17,""))</f>
        <v>46154</v>
      </c>
      <c r="T34" s="12">
        <f>IF(DAY(MaySun1)=1,IF(AND(YEAR(MaySun1+11)=CalendarYear,MONTH(MaySun1+11)=5),MaySun1+11,""),IF(AND(YEAR(MaySun1+18)=CalendarYear,MONTH(MaySun1+18)=5),MaySun1+18,""))</f>
        <v>46155</v>
      </c>
      <c r="U34" s="12">
        <f>IF(DAY(MaySun1)=1,IF(AND(YEAR(MaySun1+12)=CalendarYear,MONTH(MaySun1+12)=5),MaySun1+12,""),IF(AND(YEAR(MaySun1+19)=CalendarYear,MONTH(MaySun1+19)=5),MaySun1+19,""))</f>
        <v>46156</v>
      </c>
      <c r="V34" s="12">
        <f>IF(DAY(MaySun1)=1,IF(AND(YEAR(MaySun1+13)=CalendarYear,MONTH(MaySun1+13)=5),MaySun1+13,""),IF(AND(YEAR(MaySun1+20)=CalendarYear,MONTH(MaySun1+20)=5),MaySun1+20,""))</f>
        <v>46157</v>
      </c>
      <c r="W34" s="12">
        <f>IF(DAY(MaySun1)=1,IF(AND(YEAR(MaySun1+14)=CalendarYear,MONTH(MaySun1+14)=5),MaySun1+14,""),IF(AND(YEAR(MaySun1+21)=CalendarYear,MONTH(MaySun1+21)=5),MaySun1+21,""))</f>
        <v>46158</v>
      </c>
      <c r="X34" s="12">
        <f>IF(DAY(MaySun1)=1,IF(AND(YEAR(MaySun1+15)=CalendarYear,MONTH(MaySun1+15)=5),MaySun1+15,""),IF(AND(YEAR(MaySun1+22)=CalendarYear,MONTH(MaySun1+22)=5),MaySun1+22,""))</f>
        <v>46159</v>
      </c>
      <c r="Y34" s="12">
        <f>IF(DAY(MaySun1)=1,IF(AND(YEAR(MaySun1+16)=CalendarYear,MONTH(MaySun1+16)=5),MaySun1+16,""),IF(AND(YEAR(MaySun1+23)=CalendarYear,MONTH(MaySun1+23)=5),MaySun1+23,""))</f>
        <v>46160</v>
      </c>
      <c r="Z34" s="12">
        <f>IF(DAY(MaySun1)=1,IF(AND(YEAR(MaySun1+17)=CalendarYear,MONTH(MaySun1+17)=5),MaySun1+17,""),IF(AND(YEAR(MaySun1+24)=CalendarYear,MONTH(MaySun1+24)=5),MaySun1+24,""))</f>
        <v>46161</v>
      </c>
      <c r="AA34" s="12">
        <f>IF(DAY(MaySun1)=1,IF(AND(YEAR(MaySun1+18)=CalendarYear,MONTH(MaySun1+18)=5),MaySun1+18,""),IF(AND(YEAR(MaySun1+25)=CalendarYear,MONTH(MaySun1+25)=5),MaySun1+25,""))</f>
        <v>46162</v>
      </c>
      <c r="AB34" s="12">
        <f>IF(DAY(MaySun1)=1,IF(AND(YEAR(MaySun1+19)=CalendarYear,MONTH(MaySun1+19)=5),MaySun1+19,""),IF(AND(YEAR(MaySun1+26)=CalendarYear,MONTH(MaySun1+26)=5),MaySun1+26,""))</f>
        <v>46163</v>
      </c>
      <c r="AC34" s="12">
        <f>IF(DAY(MaySun1)=1,IF(AND(YEAR(MaySun1+20)=CalendarYear,MONTH(MaySun1+20)=5),MaySun1+20,""),IF(AND(YEAR(MaySun1+27)=CalendarYear,MONTH(MaySun1+27)=5),MaySun1+27,""))</f>
        <v>46164</v>
      </c>
      <c r="AD34" s="12">
        <f>IF(DAY(MaySun1)=1,IF(AND(YEAR(MaySun1+21)=CalendarYear,MONTH(MaySun1+21)=5),MaySun1+21,""),IF(AND(YEAR(MaySun1+28)=CalendarYear,MONTH(MaySun1+28)=5),MaySun1+28,""))</f>
        <v>46165</v>
      </c>
      <c r="AE34" s="12">
        <f>IF(DAY(MaySun1)=1,IF(AND(YEAR(MaySun1+22)=CalendarYear,MONTH(MaySun1+22)=5),MaySun1+22,""),IF(AND(YEAR(MaySun1+29)=CalendarYear,MONTH(MaySun1+29)=5),MaySun1+29,""))</f>
        <v>46166</v>
      </c>
      <c r="AF34" s="12">
        <f>IF(DAY(MaySun1)=1,IF(AND(YEAR(MaySun1+23)=CalendarYear,MONTH(MaySun1+23)=5),MaySun1+23,""),IF(AND(YEAR(MaySun1+30)=CalendarYear,MONTH(MaySun1+30)=5),MaySun1+30,""))</f>
        <v>46167</v>
      </c>
      <c r="AG34" s="12">
        <f>IF(DAY(MaySun1)=1,IF(AND(YEAR(MaySun1+24)=CalendarYear,MONTH(MaySun1+24)=5),MaySun1+24,""),IF(AND(YEAR(MaySun1+31)=CalendarYear,MONTH(MaySun1+31)=5),MaySun1+31,""))</f>
        <v>46168</v>
      </c>
      <c r="AH34" s="12">
        <f>IF(DAY(MaySun1)=1,IF(AND(YEAR(MaySun1+25)=CalendarYear,MONTH(MaySun1+25)=5),MaySun1+25,""),IF(AND(YEAR(MaySun1+32)=CalendarYear,MONTH(MaySun1+32)=5),MaySun1+32,""))</f>
        <v>46169</v>
      </c>
      <c r="AI34" s="12">
        <f>IF(DAY(MaySun1)=1,IF(AND(YEAR(MaySun1+26)=CalendarYear,MONTH(MaySun1+26)=5),MaySun1+26,""),IF(AND(YEAR(MaySun1+33)=CalendarYear,MONTH(MaySun1+33)=5),MaySun1+33,""))</f>
        <v>46170</v>
      </c>
      <c r="AJ34" s="12">
        <f>IF(DAY(MaySun1)=1,IF(AND(YEAR(MaySun1+27)=CalendarYear,MONTH(MaySun1+27)=5),MaySun1+27,""),IF(AND(YEAR(MaySun1+34)=CalendarYear,MONTH(MaySun1+34)=5),MaySun1+34,""))</f>
        <v>46171</v>
      </c>
      <c r="AK34" s="12">
        <f>IF(DAY(MaySun1)=1,IF(AND(YEAR(MaySun1+28)=CalendarYear,MONTH(MaySun1+28)=5),MaySun1+28,""),IF(AND(YEAR(MaySun1+35)=CalendarYear,MONTH(MaySun1+35)=5),MaySun1+35,""))</f>
        <v>46172</v>
      </c>
      <c r="AL34" s="12">
        <f>IF(DAY(MaySun1)=1,IF(AND(YEAR(MaySun1+29)=CalendarYear,MONTH(MaySun1+29)=5),MaySun1+29,""),IF(AND(YEAR(MaySun1+36)=CalendarYear,MONTH(MaySun1+36)=5),MaySun1+36,""))</f>
        <v>46173</v>
      </c>
      <c r="AM34" s="13" t="str">
        <f>IF(DAY(MaySun1)=1,IF(AND(YEAR(MaySun1+30)=CalendarYear,MONTH(MaySun1+30)=5),MaySun1+30,""),IF(AND(YEAR(MaySun1+37)=CalendarYear,MONTH(MaySun1+37)=5),MaySun1+37,""))</f>
        <v/>
      </c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4"/>
      <c r="BU34" s="64"/>
      <c r="BV34" s="64"/>
      <c r="BW34" s="64"/>
      <c r="BX34" s="64"/>
      <c r="BY34" s="64"/>
      <c r="BZ34" s="64"/>
      <c r="CA34" s="64"/>
      <c r="CB34" s="64"/>
      <c r="CC34" s="64"/>
      <c r="CD34" s="64"/>
      <c r="CE34" s="64"/>
      <c r="CF34" s="64"/>
      <c r="CG34" s="64"/>
      <c r="CH34" s="64"/>
      <c r="CI34" s="64"/>
      <c r="CJ34" s="64"/>
      <c r="CK34" s="64"/>
      <c r="CL34" s="64"/>
      <c r="CM34" s="64"/>
      <c r="CN34" s="64"/>
      <c r="CO34" s="64"/>
      <c r="CP34" s="64"/>
      <c r="CQ34" s="64"/>
      <c r="CR34" s="64"/>
      <c r="CS34" s="64"/>
      <c r="CT34" s="64"/>
      <c r="CU34" s="64"/>
      <c r="CV34" s="64"/>
      <c r="CW34" s="64"/>
      <c r="CX34" s="64"/>
      <c r="CY34" s="64"/>
      <c r="CZ34" s="64"/>
      <c r="DA34" s="64"/>
      <c r="DB34" s="64"/>
      <c r="DC34" s="64"/>
      <c r="DD34" s="64"/>
      <c r="DE34" s="64"/>
      <c r="DF34" s="64"/>
      <c r="DG34" s="64"/>
      <c r="DH34" s="64"/>
      <c r="DI34" s="64"/>
      <c r="DJ34" s="64"/>
      <c r="DK34" s="64"/>
      <c r="DL34" s="64"/>
      <c r="DM34" s="64"/>
      <c r="DN34" s="64"/>
      <c r="DO34" s="64"/>
      <c r="DP34" s="64"/>
      <c r="DQ34" s="64"/>
      <c r="DR34" s="64"/>
      <c r="DS34" s="64"/>
      <c r="DT34" s="64"/>
      <c r="DU34" s="64"/>
      <c r="DV34" s="64"/>
      <c r="DW34" s="64"/>
      <c r="DX34" s="64"/>
      <c r="DY34" s="64"/>
      <c r="DZ34" s="64"/>
      <c r="EA34" s="64"/>
      <c r="EB34" s="64"/>
      <c r="EC34" s="64"/>
      <c r="ED34" s="64"/>
      <c r="EE34" s="64"/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4"/>
      <c r="ET34" s="64"/>
      <c r="EU34" s="64"/>
      <c r="EV34" s="64"/>
      <c r="EW34" s="64"/>
      <c r="EX34" s="64"/>
      <c r="EY34" s="64"/>
      <c r="EZ34" s="64"/>
      <c r="FA34" s="64"/>
      <c r="FB34" s="64"/>
      <c r="FC34" s="64"/>
      <c r="FD34" s="64"/>
      <c r="FE34" s="64"/>
      <c r="FF34" s="64"/>
      <c r="FG34" s="64"/>
      <c r="FH34" s="64"/>
      <c r="FI34" s="64"/>
      <c r="FJ34" s="64"/>
      <c r="FK34" s="64"/>
      <c r="FL34" s="64"/>
      <c r="FM34" s="64"/>
      <c r="FN34" s="64"/>
      <c r="FO34" s="64"/>
      <c r="FP34" s="64"/>
      <c r="FQ34" s="64"/>
      <c r="FR34" s="64"/>
      <c r="FS34" s="64"/>
      <c r="FT34" s="64"/>
      <c r="FU34" s="64"/>
      <c r="FV34" s="64"/>
      <c r="FW34" s="64"/>
      <c r="FX34" s="64"/>
      <c r="FY34" s="64"/>
      <c r="FZ34" s="64"/>
      <c r="GA34" s="64"/>
      <c r="GB34" s="64"/>
      <c r="GC34" s="64"/>
      <c r="GD34" s="64"/>
      <c r="GE34" s="64"/>
      <c r="GF34" s="64"/>
      <c r="GG34" s="64"/>
      <c r="GH34" s="64"/>
      <c r="GI34" s="64"/>
      <c r="GJ34" s="64"/>
      <c r="GK34" s="64"/>
      <c r="GL34" s="64"/>
      <c r="GM34" s="64"/>
      <c r="GN34" s="64"/>
      <c r="GO34" s="64"/>
      <c r="GP34" s="64"/>
      <c r="GQ34" s="64"/>
      <c r="GR34" s="64"/>
      <c r="GS34" s="64"/>
      <c r="GT34" s="64"/>
      <c r="GU34" s="64"/>
      <c r="GV34" s="64"/>
      <c r="GW34" s="64"/>
      <c r="GX34" s="64"/>
      <c r="GY34" s="64"/>
      <c r="GZ34" s="64"/>
      <c r="HA34" s="64"/>
      <c r="HB34" s="64"/>
      <c r="HC34" s="64"/>
      <c r="HD34" s="64"/>
      <c r="HE34" s="64"/>
      <c r="HF34" s="64"/>
      <c r="HG34" s="64"/>
      <c r="HH34" s="64"/>
      <c r="HI34" s="64"/>
      <c r="HJ34" s="64"/>
      <c r="HK34" s="64"/>
      <c r="HL34" s="64"/>
      <c r="HM34" s="64"/>
      <c r="HN34" s="64"/>
      <c r="HO34" s="64"/>
      <c r="HP34" s="64"/>
      <c r="HQ34" s="64"/>
      <c r="HR34" s="64"/>
      <c r="HS34" s="64"/>
      <c r="HT34" s="64"/>
      <c r="HU34" s="64"/>
      <c r="HV34" s="64"/>
      <c r="HW34" s="64"/>
      <c r="HX34" s="64"/>
      <c r="HY34" s="64"/>
      <c r="HZ34" s="64"/>
      <c r="IA34" s="64"/>
      <c r="IB34" s="64"/>
      <c r="IC34" s="64"/>
      <c r="ID34" s="64"/>
      <c r="IE34" s="64"/>
      <c r="IF34" s="64"/>
      <c r="IG34" s="64"/>
      <c r="IH34" s="64"/>
      <c r="II34" s="64"/>
      <c r="IJ34" s="64"/>
      <c r="IK34" s="64"/>
      <c r="IL34" s="64"/>
      <c r="IM34" s="64"/>
      <c r="IN34" s="64"/>
      <c r="IO34" s="64"/>
      <c r="IP34" s="64"/>
      <c r="IQ34" s="64"/>
      <c r="IR34" s="64"/>
      <c r="IS34" s="64"/>
      <c r="IT34" s="64"/>
      <c r="IU34" s="64"/>
      <c r="IV34" s="64"/>
      <c r="IW34" s="64"/>
      <c r="IX34" s="64"/>
      <c r="IY34" s="64"/>
      <c r="IZ34" s="64"/>
      <c r="JA34" s="64"/>
      <c r="JB34" s="64"/>
      <c r="JC34" s="64"/>
      <c r="JD34" s="64"/>
      <c r="JE34" s="64"/>
      <c r="JF34" s="64"/>
      <c r="JG34" s="64"/>
      <c r="JH34" s="64"/>
      <c r="JI34" s="64"/>
      <c r="JJ34" s="64"/>
      <c r="JK34" s="64"/>
      <c r="JL34" s="64"/>
      <c r="JM34" s="64"/>
      <c r="JN34" s="64"/>
    </row>
    <row r="35" spans="2:274" s="10" customFormat="1" ht="19" customHeight="1" outlineLevel="1" x14ac:dyDescent="0.4">
      <c r="B35" s="145"/>
      <c r="C35" s="11" t="s">
        <v>0</v>
      </c>
      <c r="D35" s="11" t="s">
        <v>1</v>
      </c>
      <c r="E35" s="11" t="s">
        <v>2</v>
      </c>
      <c r="F35" s="11" t="s">
        <v>3</v>
      </c>
      <c r="G35" s="11" t="s">
        <v>4</v>
      </c>
      <c r="H35" s="11" t="s">
        <v>5</v>
      </c>
      <c r="I35" s="11" t="s">
        <v>6</v>
      </c>
      <c r="J35" s="11" t="s">
        <v>0</v>
      </c>
      <c r="K35" s="11" t="s">
        <v>1</v>
      </c>
      <c r="L35" s="11" t="s">
        <v>2</v>
      </c>
      <c r="M35" s="11" t="s">
        <v>3</v>
      </c>
      <c r="N35" s="11" t="s">
        <v>4</v>
      </c>
      <c r="O35" s="11" t="s">
        <v>5</v>
      </c>
      <c r="P35" s="11" t="s">
        <v>6</v>
      </c>
      <c r="Q35" s="11" t="s">
        <v>0</v>
      </c>
      <c r="R35" s="11" t="s">
        <v>1</v>
      </c>
      <c r="S35" s="11" t="s">
        <v>2</v>
      </c>
      <c r="T35" s="11" t="s">
        <v>3</v>
      </c>
      <c r="U35" s="11" t="s">
        <v>4</v>
      </c>
      <c r="V35" s="11" t="s">
        <v>5</v>
      </c>
      <c r="W35" s="11" t="s">
        <v>6</v>
      </c>
      <c r="X35" s="11" t="s">
        <v>0</v>
      </c>
      <c r="Y35" s="11" t="s">
        <v>1</v>
      </c>
      <c r="Z35" s="11" t="s">
        <v>2</v>
      </c>
      <c r="AA35" s="11" t="s">
        <v>3</v>
      </c>
      <c r="AB35" s="11" t="s">
        <v>4</v>
      </c>
      <c r="AC35" s="11" t="s">
        <v>5</v>
      </c>
      <c r="AD35" s="11" t="s">
        <v>6</v>
      </c>
      <c r="AE35" s="11" t="s">
        <v>0</v>
      </c>
      <c r="AF35" s="11" t="s">
        <v>1</v>
      </c>
      <c r="AG35" s="11" t="s">
        <v>2</v>
      </c>
      <c r="AH35" s="11" t="s">
        <v>3</v>
      </c>
      <c r="AI35" s="11" t="s">
        <v>4</v>
      </c>
      <c r="AJ35" s="11" t="s">
        <v>5</v>
      </c>
      <c r="AK35" s="11" t="s">
        <v>6</v>
      </c>
      <c r="AL35" s="11" t="s">
        <v>0</v>
      </c>
      <c r="AM35" s="14" t="s">
        <v>1</v>
      </c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4"/>
      <c r="BU35" s="64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  <c r="CG35" s="64"/>
      <c r="CH35" s="64"/>
      <c r="CI35" s="64"/>
      <c r="CJ35" s="64"/>
      <c r="CK35" s="64"/>
      <c r="CL35" s="64"/>
      <c r="CM35" s="64"/>
      <c r="CN35" s="64"/>
      <c r="CO35" s="64"/>
      <c r="CP35" s="64"/>
      <c r="CQ35" s="64"/>
      <c r="CR35" s="64"/>
      <c r="CS35" s="64"/>
      <c r="CT35" s="64"/>
      <c r="CU35" s="64"/>
      <c r="CV35" s="64"/>
      <c r="CW35" s="64"/>
      <c r="CX35" s="64"/>
      <c r="CY35" s="64"/>
      <c r="CZ35" s="64"/>
      <c r="DA35" s="64"/>
      <c r="DB35" s="64"/>
      <c r="DC35" s="64"/>
      <c r="DD35" s="64"/>
      <c r="DE35" s="64"/>
      <c r="DF35" s="64"/>
      <c r="DG35" s="64"/>
      <c r="DH35" s="64"/>
      <c r="DI35" s="64"/>
      <c r="DJ35" s="64"/>
      <c r="DK35" s="64"/>
      <c r="DL35" s="64"/>
      <c r="DM35" s="64"/>
      <c r="DN35" s="64"/>
      <c r="DO35" s="64"/>
      <c r="DP35" s="64"/>
      <c r="DQ35" s="64"/>
      <c r="DR35" s="64"/>
      <c r="DS35" s="64"/>
      <c r="DT35" s="64"/>
      <c r="DU35" s="64"/>
      <c r="DV35" s="64"/>
      <c r="DW35" s="64"/>
      <c r="DX35" s="64"/>
      <c r="DY35" s="64"/>
      <c r="DZ35" s="64"/>
      <c r="EA35" s="64"/>
      <c r="EB35" s="64"/>
      <c r="EC35" s="64"/>
      <c r="ED35" s="64"/>
      <c r="EE35" s="64"/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4"/>
      <c r="ET35" s="64"/>
      <c r="EU35" s="64"/>
      <c r="EV35" s="64"/>
      <c r="EW35" s="64"/>
      <c r="EX35" s="64"/>
      <c r="EY35" s="64"/>
      <c r="EZ35" s="64"/>
      <c r="FA35" s="64"/>
      <c r="FB35" s="64"/>
      <c r="FC35" s="64"/>
      <c r="FD35" s="64"/>
      <c r="FE35" s="64"/>
      <c r="FF35" s="64"/>
      <c r="FG35" s="64"/>
      <c r="FH35" s="64"/>
      <c r="FI35" s="64"/>
      <c r="FJ35" s="64"/>
      <c r="FK35" s="64"/>
      <c r="FL35" s="64"/>
      <c r="FM35" s="64"/>
      <c r="FN35" s="64"/>
      <c r="FO35" s="64"/>
      <c r="FP35" s="64"/>
      <c r="FQ35" s="64"/>
      <c r="FR35" s="64"/>
      <c r="FS35" s="64"/>
      <c r="FT35" s="64"/>
      <c r="FU35" s="64"/>
      <c r="FV35" s="64"/>
      <c r="FW35" s="64"/>
      <c r="FX35" s="64"/>
      <c r="FY35" s="64"/>
      <c r="FZ35" s="64"/>
      <c r="GA35" s="64"/>
      <c r="GB35" s="64"/>
      <c r="GC35" s="64"/>
      <c r="GD35" s="64"/>
      <c r="GE35" s="64"/>
      <c r="GF35" s="64"/>
      <c r="GG35" s="64"/>
      <c r="GH35" s="64"/>
      <c r="GI35" s="64"/>
      <c r="GJ35" s="64"/>
      <c r="GK35" s="64"/>
      <c r="GL35" s="64"/>
      <c r="GM35" s="64"/>
      <c r="GN35" s="64"/>
      <c r="GO35" s="64"/>
      <c r="GP35" s="64"/>
      <c r="GQ35" s="64"/>
      <c r="GR35" s="64"/>
      <c r="GS35" s="64"/>
      <c r="GT35" s="64"/>
      <c r="GU35" s="64"/>
      <c r="GV35" s="64"/>
      <c r="GW35" s="64"/>
      <c r="GX35" s="64"/>
      <c r="GY35" s="64"/>
      <c r="GZ35" s="64"/>
      <c r="HA35" s="64"/>
      <c r="HB35" s="64"/>
      <c r="HC35" s="64"/>
      <c r="HD35" s="64"/>
      <c r="HE35" s="64"/>
      <c r="HF35" s="64"/>
      <c r="HG35" s="64"/>
      <c r="HH35" s="64"/>
      <c r="HI35" s="64"/>
      <c r="HJ35" s="64"/>
      <c r="HK35" s="64"/>
      <c r="HL35" s="64"/>
      <c r="HM35" s="64"/>
      <c r="HN35" s="64"/>
      <c r="HO35" s="64"/>
      <c r="HP35" s="64"/>
      <c r="HQ35" s="64"/>
      <c r="HR35" s="64"/>
      <c r="HS35" s="64"/>
      <c r="HT35" s="64"/>
      <c r="HU35" s="64"/>
      <c r="HV35" s="64"/>
      <c r="HW35" s="64"/>
      <c r="HX35" s="64"/>
      <c r="HY35" s="64"/>
      <c r="HZ35" s="64"/>
      <c r="IA35" s="64"/>
      <c r="IB35" s="64"/>
      <c r="IC35" s="64"/>
      <c r="ID35" s="64"/>
      <c r="IE35" s="64"/>
      <c r="IF35" s="64"/>
      <c r="IG35" s="64"/>
      <c r="IH35" s="64"/>
      <c r="II35" s="64"/>
      <c r="IJ35" s="64"/>
      <c r="IK35" s="64"/>
      <c r="IL35" s="64"/>
      <c r="IM35" s="64"/>
      <c r="IN35" s="64"/>
      <c r="IO35" s="64"/>
      <c r="IP35" s="64"/>
      <c r="IQ35" s="64"/>
      <c r="IR35" s="64"/>
      <c r="IS35" s="64"/>
      <c r="IT35" s="64"/>
      <c r="IU35" s="64"/>
      <c r="IV35" s="64"/>
      <c r="IW35" s="64"/>
      <c r="IX35" s="64"/>
      <c r="IY35" s="64"/>
      <c r="IZ35" s="64"/>
      <c r="JA35" s="64"/>
      <c r="JB35" s="64"/>
      <c r="JC35" s="64"/>
      <c r="JD35" s="64"/>
      <c r="JE35" s="64"/>
      <c r="JF35" s="64"/>
      <c r="JG35" s="64"/>
      <c r="JH35" s="64"/>
      <c r="JI35" s="64"/>
      <c r="JJ35" s="64"/>
      <c r="JK35" s="64"/>
      <c r="JL35" s="64"/>
      <c r="JM35" s="64"/>
      <c r="JN35" s="64"/>
    </row>
    <row r="36" spans="2:274" ht="19" customHeight="1" outlineLevel="1" thickBot="1" x14ac:dyDescent="0.45">
      <c r="B36" s="35" t="s">
        <v>29</v>
      </c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V36" s="27"/>
      <c r="W36" s="27"/>
      <c r="X36" s="27"/>
      <c r="Y36" s="126" t="s">
        <v>15</v>
      </c>
      <c r="Z36" s="127"/>
      <c r="AA36" s="127"/>
      <c r="AB36" s="127"/>
      <c r="AC36" s="128"/>
      <c r="AD36" s="27"/>
      <c r="AE36" s="27"/>
      <c r="AF36" s="27"/>
      <c r="AG36" s="27"/>
      <c r="AH36" s="27"/>
      <c r="AI36" s="27"/>
      <c r="AJ36" s="27"/>
      <c r="AK36" s="27"/>
      <c r="AL36" s="27"/>
      <c r="AM36" s="27"/>
    </row>
    <row r="37" spans="2:274" ht="19" customHeight="1" outlineLevel="1" thickTop="1" thickBot="1" x14ac:dyDescent="0.45">
      <c r="B37" s="45" t="s">
        <v>28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52"/>
      <c r="Z37" s="52"/>
      <c r="AA37" s="52"/>
      <c r="AB37" s="52"/>
      <c r="AC37" s="52"/>
      <c r="AD37" s="36"/>
      <c r="AE37" s="36"/>
      <c r="AF37" s="36"/>
      <c r="AG37" s="36"/>
      <c r="AH37" s="36"/>
      <c r="AI37" s="36"/>
      <c r="AJ37" s="36"/>
      <c r="AK37" s="36"/>
      <c r="AL37" s="36"/>
      <c r="AM37" s="37"/>
    </row>
    <row r="38" spans="2:274" ht="19" customHeight="1" outlineLevel="1" thickTop="1" thickBot="1" x14ac:dyDescent="0.45">
      <c r="B38" s="8" t="s">
        <v>25</v>
      </c>
      <c r="C38" s="15"/>
      <c r="D38" s="15"/>
      <c r="E38" s="15"/>
      <c r="F38" s="15"/>
      <c r="G38" s="17"/>
      <c r="H38" s="38"/>
      <c r="I38" s="42"/>
      <c r="J38" s="42"/>
      <c r="K38" s="42"/>
      <c r="L38" s="39"/>
      <c r="M38" s="18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7"/>
      <c r="Y38" s="129" t="s">
        <v>16</v>
      </c>
      <c r="Z38" s="130"/>
      <c r="AA38" s="130"/>
      <c r="AB38" s="130"/>
      <c r="AC38" s="131"/>
      <c r="AD38" s="18"/>
      <c r="AE38" s="15"/>
      <c r="AF38" s="15"/>
      <c r="AG38" s="15"/>
      <c r="AH38" s="15"/>
      <c r="AI38" s="15"/>
      <c r="AJ38" s="15"/>
      <c r="AK38" s="15"/>
      <c r="AL38" s="15"/>
      <c r="AM38" s="15"/>
    </row>
    <row r="39" spans="2:274" ht="19" customHeight="1" outlineLevel="1" x14ac:dyDescent="0.4">
      <c r="B39" s="9" t="s">
        <v>27</v>
      </c>
      <c r="C39" s="16"/>
      <c r="D39" s="16"/>
      <c r="E39" s="16"/>
      <c r="F39" s="16"/>
      <c r="G39" s="16"/>
      <c r="H39" s="26"/>
      <c r="I39" s="15"/>
      <c r="J39" s="15"/>
      <c r="K39" s="15"/>
      <c r="L39" s="15"/>
      <c r="M39" s="16"/>
      <c r="N39" s="16"/>
      <c r="O39" s="16"/>
      <c r="P39" s="16"/>
      <c r="Q39" s="16"/>
      <c r="R39" s="16"/>
      <c r="S39" s="16"/>
      <c r="T39" s="16"/>
      <c r="U39" s="24"/>
      <c r="V39" s="16"/>
      <c r="W39" s="16"/>
      <c r="X39" s="16"/>
      <c r="Y39" s="15"/>
      <c r="Z39" s="15"/>
      <c r="AA39" s="15"/>
      <c r="AB39" s="15"/>
      <c r="AC39" s="15"/>
      <c r="AD39" s="16"/>
      <c r="AE39" s="16"/>
      <c r="AF39" s="24"/>
      <c r="AG39" s="25"/>
      <c r="AH39" s="25"/>
      <c r="AI39" s="25"/>
      <c r="AJ39" s="25"/>
      <c r="AK39" s="25"/>
      <c r="AL39" s="25"/>
      <c r="AM39" s="16"/>
    </row>
    <row r="40" spans="2:274" ht="12" customHeight="1" x14ac:dyDescent="0.4"/>
    <row r="41" spans="2:274" s="10" customFormat="1" ht="19" customHeight="1" outlineLevel="1" x14ac:dyDescent="0.4">
      <c r="B41" s="144">
        <f>DATE(CalendarYear,6,1)</f>
        <v>46174</v>
      </c>
      <c r="C41" s="12" t="str">
        <f>IF(DAY(JunSun1)=1,"",IF(AND(YEAR(JunSun1+1)=CalendarYear,MONTH(JunSun1+1)=6),JunSun1+1,""))</f>
        <v/>
      </c>
      <c r="D41" s="12">
        <f>IF(DAY(JunSun1)=1,"",IF(AND(YEAR(JunSun1+2)=CalendarYear,MONTH(JunSun1+2)=6),JunSun1+2,""))</f>
        <v>46174</v>
      </c>
      <c r="E41" s="12">
        <f>IF(DAY(JunSun1)=1,"",IF(AND(YEAR(JunSun1+3)=CalendarYear,MONTH(JunSun1+3)=6),JunSun1+3,""))</f>
        <v>46175</v>
      </c>
      <c r="F41" s="12">
        <f>IF(DAY(JunSun1)=1,"",IF(AND(YEAR(JunSun1+4)=CalendarYear,MONTH(JunSun1+4)=6),JunSun1+4,""))</f>
        <v>46176</v>
      </c>
      <c r="G41" s="12">
        <f>IF(DAY(JunSun1)=1,"",IF(AND(YEAR(JunSun1+5)=CalendarYear,MONTH(JunSun1+5)=6),JunSun1+5,""))</f>
        <v>46177</v>
      </c>
      <c r="H41" s="12">
        <f>IF(DAY(JunSun1)=1,"",IF(AND(YEAR(JunSun1+6)=CalendarYear,MONTH(JunSun1+6)=6),JunSun1+6,""))</f>
        <v>46178</v>
      </c>
      <c r="I41" s="12">
        <f>IF(DAY(JunSun1)=1,IF(AND(YEAR(JunSun1)=CalendarYear,MONTH(JunSun1)=6),JunSun1,""),IF(AND(YEAR(JunSun1+7)=CalendarYear,MONTH(JunSun1+7)=6),JunSun1+7,""))</f>
        <v>46179</v>
      </c>
      <c r="J41" s="12">
        <f>IF(DAY(JunSun1)=1,IF(AND(YEAR(JunSun1+1)=CalendarYear,MONTH(JunSun1+1)=6),JunSun1+1,""),IF(AND(YEAR(JunSun1+8)=CalendarYear,MONTH(JunSun1+8)=6),JunSun1+8,""))</f>
        <v>46180</v>
      </c>
      <c r="K41" s="12">
        <f>IF(DAY(JunSun1)=1,IF(AND(YEAR(JunSun1+2)=CalendarYear,MONTH(JunSun1+2)=6),JunSun1+2,""),IF(AND(YEAR(JunSun1+9)=CalendarYear,MONTH(JunSun1+9)=6),JunSun1+9,""))</f>
        <v>46181</v>
      </c>
      <c r="L41" s="12">
        <f>IF(DAY(JunSun1)=1,IF(AND(YEAR(JunSun1+3)=CalendarYear,MONTH(JunSun1+3)=6),JunSun1+3,""),IF(AND(YEAR(JunSun1+10)=CalendarYear,MONTH(JunSun1+10)=6),JunSun1+10,""))</f>
        <v>46182</v>
      </c>
      <c r="M41" s="12">
        <f>IF(DAY(JunSun1)=1,IF(AND(YEAR(JunSun1+4)=CalendarYear,MONTH(JunSun1+4)=6),JunSun1+4,""),IF(AND(YEAR(JunSun1+11)=CalendarYear,MONTH(JunSun1+11)=6),JunSun1+11,""))</f>
        <v>46183</v>
      </c>
      <c r="N41" s="12">
        <f>IF(DAY(JunSun1)=1,IF(AND(YEAR(JunSun1+5)=CalendarYear,MONTH(JunSun1+5)=6),JunSun1+5,""),IF(AND(YEAR(JunSun1+12)=CalendarYear,MONTH(JunSun1+12)=6),JunSun1+12,""))</f>
        <v>46184</v>
      </c>
      <c r="O41" s="12">
        <f>IF(DAY(JunSun1)=1,IF(AND(YEAR(JunSun1+6)=CalendarYear,MONTH(JunSun1+6)=6),JunSun1+6,""),IF(AND(YEAR(JunSun1+13)=CalendarYear,MONTH(JunSun1+13)=6),JunSun1+13,""))</f>
        <v>46185</v>
      </c>
      <c r="P41" s="12">
        <f>IF(DAY(JunSun1)=1,IF(AND(YEAR(JunSun1+7)=CalendarYear,MONTH(JunSun1+7)=6),JunSun1+7,""),IF(AND(YEAR(JunSun1+14)=CalendarYear,MONTH(JunSun1+14)=6),JunSun1+14,""))</f>
        <v>46186</v>
      </c>
      <c r="Q41" s="12">
        <f>IF(DAY(JunSun1)=1,IF(AND(YEAR(JunSun1+8)=CalendarYear,MONTH(JunSun1+8)=6),JunSun1+8,""),IF(AND(YEAR(JunSun1+15)=CalendarYear,MONTH(JunSun1+15)=6),JunSun1+15,""))</f>
        <v>46187</v>
      </c>
      <c r="R41" s="12">
        <f>IF(DAY(JunSun1)=1,IF(AND(YEAR(JunSun1+9)=CalendarYear,MONTH(JunSun1+9)=6),JunSun1+9,""),IF(AND(YEAR(JunSun1+16)=CalendarYear,MONTH(JunSun1+16)=6),JunSun1+16,""))</f>
        <v>46188</v>
      </c>
      <c r="S41" s="12">
        <f>IF(DAY(JunSun1)=1,IF(AND(YEAR(JunSun1+10)=CalendarYear,MONTH(JunSun1+10)=6),JunSun1+10,""),IF(AND(YEAR(JunSun1+17)=CalendarYear,MONTH(JunSun1+17)=6),JunSun1+17,""))</f>
        <v>46189</v>
      </c>
      <c r="T41" s="12">
        <f>IF(DAY(JunSun1)=1,IF(AND(YEAR(JunSun1+11)=CalendarYear,MONTH(JunSun1+11)=6),JunSun1+11,""),IF(AND(YEAR(JunSun1+18)=CalendarYear,MONTH(JunSun1+18)=6),JunSun1+18,""))</f>
        <v>46190</v>
      </c>
      <c r="U41" s="12">
        <f>IF(DAY(JunSun1)=1,IF(AND(YEAR(JunSun1+12)=CalendarYear,MONTH(JunSun1+12)=6),JunSun1+12,""),IF(AND(YEAR(JunSun1+19)=CalendarYear,MONTH(JunSun1+19)=6),JunSun1+19,""))</f>
        <v>46191</v>
      </c>
      <c r="V41" s="12">
        <f>IF(DAY(JunSun1)=1,IF(AND(YEAR(JunSun1+13)=CalendarYear,MONTH(JunSun1+13)=6),JunSun1+13,""),IF(AND(YEAR(JunSun1+20)=CalendarYear,MONTH(JunSun1+20)=6),JunSun1+20,""))</f>
        <v>46192</v>
      </c>
      <c r="W41" s="12">
        <f>IF(DAY(JunSun1)=1,IF(AND(YEAR(JunSun1+14)=CalendarYear,MONTH(JunSun1+14)=6),JunSun1+14,""),IF(AND(YEAR(JunSun1+21)=CalendarYear,MONTH(JunSun1+21)=6),JunSun1+21,""))</f>
        <v>46193</v>
      </c>
      <c r="X41" s="12">
        <f>IF(DAY(JunSun1)=1,IF(AND(YEAR(JunSun1+15)=CalendarYear,MONTH(JunSun1+15)=6),JunSun1+15,""),IF(AND(YEAR(JunSun1+22)=CalendarYear,MONTH(JunSun1+22)=6),JunSun1+22,""))</f>
        <v>46194</v>
      </c>
      <c r="Y41" s="12">
        <f>IF(DAY(JunSun1)=1,IF(AND(YEAR(JunSun1+16)=CalendarYear,MONTH(JunSun1+16)=6),JunSun1+16,""),IF(AND(YEAR(JunSun1+23)=CalendarYear,MONTH(JunSun1+23)=6),JunSun1+23,""))</f>
        <v>46195</v>
      </c>
      <c r="Z41" s="12">
        <f>IF(DAY(JunSun1)=1,IF(AND(YEAR(JunSun1+17)=CalendarYear,MONTH(JunSun1+17)=6),JunSun1+17,""),IF(AND(YEAR(JunSun1+24)=CalendarYear,MONTH(JunSun1+24)=6),JunSun1+24,""))</f>
        <v>46196</v>
      </c>
      <c r="AA41" s="12">
        <f>IF(DAY(JunSun1)=1,IF(AND(YEAR(JunSun1+18)=CalendarYear,MONTH(JunSun1+18)=6),JunSun1+18,""),IF(AND(YEAR(JunSun1+25)=CalendarYear,MONTH(JunSun1+25)=6),JunSun1+25,""))</f>
        <v>46197</v>
      </c>
      <c r="AB41" s="12">
        <f>IF(DAY(JunSun1)=1,IF(AND(YEAR(JunSun1+19)=CalendarYear,MONTH(JunSun1+19)=6),JunSun1+19,""),IF(AND(YEAR(JunSun1+26)=CalendarYear,MONTH(JunSun1+26)=6),JunSun1+26,""))</f>
        <v>46198</v>
      </c>
      <c r="AC41" s="12">
        <f>IF(DAY(JunSun1)=1,IF(AND(YEAR(JunSun1+20)=CalendarYear,MONTH(JunSun1+20)=6),JunSun1+20,""),IF(AND(YEAR(JunSun1+27)=CalendarYear,MONTH(JunSun1+27)=6),JunSun1+27,""))</f>
        <v>46199</v>
      </c>
      <c r="AD41" s="12">
        <f>IF(DAY(JunSun1)=1,IF(AND(YEAR(JunSun1+21)=CalendarYear,MONTH(JunSun1+21)=6),JunSun1+21,""),IF(AND(YEAR(JunSun1+28)=CalendarYear,MONTH(JunSun1+28)=6),JunSun1+28,""))</f>
        <v>46200</v>
      </c>
      <c r="AE41" s="12">
        <f>IF(DAY(JunSun1)=1,IF(AND(YEAR(JunSun1+22)=CalendarYear,MONTH(JunSun1+22)=6),JunSun1+22,""),IF(AND(YEAR(JunSun1+29)=CalendarYear,MONTH(JunSun1+29)=6),JunSun1+29,""))</f>
        <v>46201</v>
      </c>
      <c r="AF41" s="12">
        <f>IF(DAY(JunSun1)=1,IF(AND(YEAR(JunSun1+23)=CalendarYear,MONTH(JunSun1+23)=6),JunSun1+23,""),IF(AND(YEAR(JunSun1+30)=CalendarYear,MONTH(JunSun1+30)=6),JunSun1+30,""))</f>
        <v>46202</v>
      </c>
      <c r="AG41" s="12">
        <f>IF(DAY(JunSun1)=1,IF(AND(YEAR(JunSun1+24)=CalendarYear,MONTH(JunSun1+24)=6),JunSun1+24,""),IF(AND(YEAR(JunSun1+31)=CalendarYear,MONTH(JunSun1+31)=6),JunSun1+31,""))</f>
        <v>46203</v>
      </c>
      <c r="AH41" s="12" t="str">
        <f>IF(DAY(JunSun1)=1,IF(AND(YEAR(JunSun1+25)=CalendarYear,MONTH(JunSun1+25)=6),JunSun1+25,""),IF(AND(YEAR(JunSun1+32)=CalendarYear,MONTH(JunSun1+32)=6),JunSun1+32,""))</f>
        <v/>
      </c>
      <c r="AI41" s="12" t="str">
        <f>IF(DAY(JunSun1)=1,IF(AND(YEAR(JunSun1+26)=CalendarYear,MONTH(JunSun1+26)=6),JunSun1+26,""),IF(AND(YEAR(JunSun1+33)=CalendarYear,MONTH(JunSun1+33)=6),JunSun1+33,""))</f>
        <v/>
      </c>
      <c r="AJ41" s="12" t="str">
        <f>IF(DAY(JunSun1)=1,IF(AND(YEAR(JunSun1+27)=CalendarYear,MONTH(JunSun1+27)=6),JunSun1+27,""),IF(AND(YEAR(JunSun1+34)=CalendarYear,MONTH(JunSun1+34)=6),JunSun1+34,""))</f>
        <v/>
      </c>
      <c r="AK41" s="12" t="str">
        <f>IF(DAY(JunSun1)=1,IF(AND(YEAR(JunSun1+28)=CalendarYear,MONTH(JunSun1+28)=6),JunSun1+28,""),IF(AND(YEAR(JunSun1+35)=CalendarYear,MONTH(JunSun1+35)=6),JunSun1+35,""))</f>
        <v/>
      </c>
      <c r="AL41" s="12" t="str">
        <f>IF(DAY(JunSun1)=1,IF(AND(YEAR(JunSun1+29)=CalendarYear,MONTH(JunSun1+29)=6),JunSun1+29,""),IF(AND(YEAR(JunSun1+36)=CalendarYear,MONTH(JunSun1+36)=6),JunSun1+36,""))</f>
        <v/>
      </c>
      <c r="AM41" s="13" t="str">
        <f>IF(DAY(JunSun1)=1,IF(AND(YEAR(JunSun1+30)=CalendarYear,MONTH(JunSun1+30)=6),JunSun1+30,""),IF(AND(YEAR(JunSun1+37)=CalendarYear,MONTH(JunSun1+37)=6),JunSun1+37,""))</f>
        <v/>
      </c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64"/>
      <c r="CL41" s="64"/>
      <c r="CM41" s="64"/>
      <c r="CN41" s="64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4"/>
      <c r="DE41" s="64"/>
      <c r="DF41" s="64"/>
      <c r="DG41" s="64"/>
      <c r="DH41" s="64"/>
      <c r="DI41" s="64"/>
      <c r="DJ41" s="64"/>
      <c r="DK41" s="64"/>
      <c r="DL41" s="64"/>
      <c r="DM41" s="64"/>
      <c r="DN41" s="64"/>
      <c r="DO41" s="64"/>
      <c r="DP41" s="64"/>
      <c r="DQ41" s="64"/>
      <c r="DR41" s="64"/>
      <c r="DS41" s="64"/>
      <c r="DT41" s="64"/>
      <c r="DU41" s="64"/>
      <c r="DV41" s="64"/>
      <c r="DW41" s="64"/>
      <c r="DX41" s="64"/>
      <c r="DY41" s="64"/>
      <c r="DZ41" s="64"/>
      <c r="EA41" s="64"/>
      <c r="EB41" s="64"/>
      <c r="EC41" s="64"/>
      <c r="ED41" s="64"/>
      <c r="EE41" s="64"/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4"/>
      <c r="ET41" s="64"/>
      <c r="EU41" s="64"/>
      <c r="EV41" s="64"/>
      <c r="EW41" s="64"/>
      <c r="EX41" s="64"/>
      <c r="EY41" s="64"/>
      <c r="EZ41" s="64"/>
      <c r="FA41" s="64"/>
      <c r="FB41" s="64"/>
      <c r="FC41" s="64"/>
      <c r="FD41" s="64"/>
      <c r="FE41" s="64"/>
      <c r="FF41" s="64"/>
      <c r="FG41" s="64"/>
      <c r="FH41" s="64"/>
      <c r="FI41" s="64"/>
      <c r="FJ41" s="64"/>
      <c r="FK41" s="64"/>
      <c r="FL41" s="64"/>
      <c r="FM41" s="64"/>
      <c r="FN41" s="64"/>
      <c r="FO41" s="64"/>
      <c r="FP41" s="64"/>
      <c r="FQ41" s="64"/>
      <c r="FR41" s="64"/>
      <c r="FS41" s="64"/>
      <c r="FT41" s="64"/>
      <c r="FU41" s="64"/>
      <c r="FV41" s="64"/>
      <c r="FW41" s="64"/>
      <c r="FX41" s="64"/>
      <c r="FY41" s="64"/>
      <c r="FZ41" s="64"/>
      <c r="GA41" s="64"/>
      <c r="GB41" s="64"/>
      <c r="GC41" s="64"/>
      <c r="GD41" s="64"/>
      <c r="GE41" s="64"/>
      <c r="GF41" s="64"/>
      <c r="GG41" s="64"/>
      <c r="GH41" s="64"/>
      <c r="GI41" s="64"/>
      <c r="GJ41" s="64"/>
      <c r="GK41" s="64"/>
      <c r="GL41" s="64"/>
      <c r="GM41" s="64"/>
      <c r="GN41" s="64"/>
      <c r="GO41" s="64"/>
      <c r="GP41" s="64"/>
      <c r="GQ41" s="64"/>
      <c r="GR41" s="64"/>
      <c r="GS41" s="64"/>
      <c r="GT41" s="64"/>
      <c r="GU41" s="64"/>
      <c r="GV41" s="64"/>
      <c r="GW41" s="64"/>
      <c r="GX41" s="64"/>
      <c r="GY41" s="64"/>
      <c r="GZ41" s="64"/>
      <c r="HA41" s="64"/>
      <c r="HB41" s="64"/>
      <c r="HC41" s="64"/>
      <c r="HD41" s="64"/>
      <c r="HE41" s="64"/>
      <c r="HF41" s="64"/>
      <c r="HG41" s="64"/>
      <c r="HH41" s="64"/>
      <c r="HI41" s="64"/>
      <c r="HJ41" s="64"/>
      <c r="HK41" s="64"/>
      <c r="HL41" s="64"/>
      <c r="HM41" s="64"/>
      <c r="HN41" s="64"/>
      <c r="HO41" s="64"/>
      <c r="HP41" s="64"/>
      <c r="HQ41" s="64"/>
      <c r="HR41" s="64"/>
      <c r="HS41" s="64"/>
      <c r="HT41" s="64"/>
      <c r="HU41" s="64"/>
      <c r="HV41" s="64"/>
      <c r="HW41" s="64"/>
      <c r="HX41" s="64"/>
      <c r="HY41" s="64"/>
      <c r="HZ41" s="64"/>
      <c r="IA41" s="64"/>
      <c r="IB41" s="64"/>
      <c r="IC41" s="64"/>
      <c r="ID41" s="64"/>
      <c r="IE41" s="64"/>
      <c r="IF41" s="64"/>
      <c r="IG41" s="64"/>
      <c r="IH41" s="64"/>
      <c r="II41" s="64"/>
      <c r="IJ41" s="64"/>
      <c r="IK41" s="64"/>
      <c r="IL41" s="64"/>
      <c r="IM41" s="64"/>
      <c r="IN41" s="64"/>
      <c r="IO41" s="64"/>
      <c r="IP41" s="64"/>
      <c r="IQ41" s="64"/>
      <c r="IR41" s="64"/>
      <c r="IS41" s="64"/>
      <c r="IT41" s="64"/>
      <c r="IU41" s="64"/>
      <c r="IV41" s="64"/>
      <c r="IW41" s="64"/>
      <c r="IX41" s="64"/>
      <c r="IY41" s="64"/>
      <c r="IZ41" s="64"/>
      <c r="JA41" s="64"/>
      <c r="JB41" s="64"/>
      <c r="JC41" s="64"/>
      <c r="JD41" s="64"/>
      <c r="JE41" s="64"/>
      <c r="JF41" s="64"/>
      <c r="JG41" s="64"/>
      <c r="JH41" s="64"/>
      <c r="JI41" s="64"/>
      <c r="JJ41" s="64"/>
      <c r="JK41" s="64"/>
      <c r="JL41" s="64"/>
      <c r="JM41" s="64"/>
      <c r="JN41" s="64"/>
    </row>
    <row r="42" spans="2:274" s="10" customFormat="1" ht="19" customHeight="1" outlineLevel="1" x14ac:dyDescent="0.4">
      <c r="B42" s="145"/>
      <c r="C42" s="11" t="s">
        <v>0</v>
      </c>
      <c r="D42" s="11" t="s">
        <v>1</v>
      </c>
      <c r="E42" s="11" t="s">
        <v>2</v>
      </c>
      <c r="F42" s="11" t="s">
        <v>3</v>
      </c>
      <c r="G42" s="11" t="s">
        <v>4</v>
      </c>
      <c r="H42" s="11" t="s">
        <v>5</v>
      </c>
      <c r="I42" s="11" t="s">
        <v>6</v>
      </c>
      <c r="J42" s="11" t="s">
        <v>0</v>
      </c>
      <c r="K42" s="11" t="s">
        <v>1</v>
      </c>
      <c r="L42" s="11" t="s">
        <v>2</v>
      </c>
      <c r="M42" s="11" t="s">
        <v>3</v>
      </c>
      <c r="N42" s="11" t="s">
        <v>4</v>
      </c>
      <c r="O42" s="11" t="s">
        <v>5</v>
      </c>
      <c r="P42" s="11" t="s">
        <v>6</v>
      </c>
      <c r="Q42" s="11" t="s">
        <v>0</v>
      </c>
      <c r="R42" s="11" t="s">
        <v>1</v>
      </c>
      <c r="S42" s="11" t="s">
        <v>2</v>
      </c>
      <c r="T42" s="11" t="s">
        <v>3</v>
      </c>
      <c r="U42" s="11" t="s">
        <v>4</v>
      </c>
      <c r="V42" s="11" t="s">
        <v>5</v>
      </c>
      <c r="W42" s="11" t="s">
        <v>6</v>
      </c>
      <c r="X42" s="11" t="s">
        <v>0</v>
      </c>
      <c r="Y42" s="11" t="s">
        <v>1</v>
      </c>
      <c r="Z42" s="11" t="s">
        <v>2</v>
      </c>
      <c r="AA42" s="11" t="s">
        <v>3</v>
      </c>
      <c r="AB42" s="11" t="s">
        <v>4</v>
      </c>
      <c r="AC42" s="11" t="s">
        <v>5</v>
      </c>
      <c r="AD42" s="11" t="s">
        <v>6</v>
      </c>
      <c r="AE42" s="11" t="s">
        <v>0</v>
      </c>
      <c r="AF42" s="11" t="s">
        <v>1</v>
      </c>
      <c r="AG42" s="11" t="s">
        <v>2</v>
      </c>
      <c r="AH42" s="11" t="s">
        <v>3</v>
      </c>
      <c r="AI42" s="11" t="s">
        <v>4</v>
      </c>
      <c r="AJ42" s="11" t="s">
        <v>5</v>
      </c>
      <c r="AK42" s="11" t="s">
        <v>6</v>
      </c>
      <c r="AL42" s="11" t="s">
        <v>0</v>
      </c>
      <c r="AM42" s="14" t="s">
        <v>1</v>
      </c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  <c r="DP42" s="64"/>
      <c r="DQ42" s="64"/>
      <c r="DR42" s="64"/>
      <c r="DS42" s="64"/>
      <c r="DT42" s="64"/>
      <c r="DU42" s="64"/>
      <c r="DV42" s="64"/>
      <c r="DW42" s="64"/>
      <c r="DX42" s="64"/>
      <c r="DY42" s="64"/>
      <c r="DZ42" s="64"/>
      <c r="EA42" s="64"/>
      <c r="EB42" s="64"/>
      <c r="EC42" s="64"/>
      <c r="ED42" s="64"/>
      <c r="EE42" s="64"/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4"/>
      <c r="ET42" s="64"/>
      <c r="EU42" s="64"/>
      <c r="EV42" s="64"/>
      <c r="EW42" s="64"/>
      <c r="EX42" s="64"/>
      <c r="EY42" s="64"/>
      <c r="EZ42" s="64"/>
      <c r="FA42" s="64"/>
      <c r="FB42" s="64"/>
      <c r="FC42" s="64"/>
      <c r="FD42" s="64"/>
      <c r="FE42" s="64"/>
      <c r="FF42" s="64"/>
      <c r="FG42" s="64"/>
      <c r="FH42" s="64"/>
      <c r="FI42" s="64"/>
      <c r="FJ42" s="64"/>
      <c r="FK42" s="64"/>
      <c r="FL42" s="64"/>
      <c r="FM42" s="64"/>
      <c r="FN42" s="64"/>
      <c r="FO42" s="64"/>
      <c r="FP42" s="64"/>
      <c r="FQ42" s="64"/>
      <c r="FR42" s="64"/>
      <c r="FS42" s="64"/>
      <c r="FT42" s="64"/>
      <c r="FU42" s="64"/>
      <c r="FV42" s="64"/>
      <c r="FW42" s="64"/>
      <c r="FX42" s="64"/>
      <c r="FY42" s="64"/>
      <c r="FZ42" s="64"/>
      <c r="GA42" s="64"/>
      <c r="GB42" s="64"/>
      <c r="GC42" s="64"/>
      <c r="GD42" s="64"/>
      <c r="GE42" s="64"/>
      <c r="GF42" s="64"/>
      <c r="GG42" s="64"/>
      <c r="GH42" s="64"/>
      <c r="GI42" s="64"/>
      <c r="GJ42" s="64"/>
      <c r="GK42" s="64"/>
      <c r="GL42" s="64"/>
      <c r="GM42" s="64"/>
      <c r="GN42" s="64"/>
      <c r="GO42" s="64"/>
      <c r="GP42" s="64"/>
      <c r="GQ42" s="64"/>
      <c r="GR42" s="64"/>
      <c r="GS42" s="64"/>
      <c r="GT42" s="64"/>
      <c r="GU42" s="64"/>
      <c r="GV42" s="64"/>
      <c r="GW42" s="64"/>
      <c r="GX42" s="64"/>
      <c r="GY42" s="64"/>
      <c r="GZ42" s="64"/>
      <c r="HA42" s="64"/>
      <c r="HB42" s="64"/>
      <c r="HC42" s="64"/>
      <c r="HD42" s="64"/>
      <c r="HE42" s="64"/>
      <c r="HF42" s="64"/>
      <c r="HG42" s="64"/>
      <c r="HH42" s="64"/>
      <c r="HI42" s="64"/>
      <c r="HJ42" s="64"/>
      <c r="HK42" s="64"/>
      <c r="HL42" s="64"/>
      <c r="HM42" s="64"/>
      <c r="HN42" s="64"/>
      <c r="HO42" s="64"/>
      <c r="HP42" s="64"/>
      <c r="HQ42" s="64"/>
      <c r="HR42" s="64"/>
      <c r="HS42" s="64"/>
      <c r="HT42" s="64"/>
      <c r="HU42" s="64"/>
      <c r="HV42" s="64"/>
      <c r="HW42" s="64"/>
      <c r="HX42" s="64"/>
      <c r="HY42" s="64"/>
      <c r="HZ42" s="64"/>
      <c r="IA42" s="64"/>
      <c r="IB42" s="64"/>
      <c r="IC42" s="64"/>
      <c r="ID42" s="64"/>
      <c r="IE42" s="64"/>
      <c r="IF42" s="64"/>
      <c r="IG42" s="64"/>
      <c r="IH42" s="64"/>
      <c r="II42" s="64"/>
      <c r="IJ42" s="64"/>
      <c r="IK42" s="64"/>
      <c r="IL42" s="64"/>
      <c r="IM42" s="64"/>
      <c r="IN42" s="64"/>
      <c r="IO42" s="64"/>
      <c r="IP42" s="64"/>
      <c r="IQ42" s="64"/>
      <c r="IR42" s="64"/>
      <c r="IS42" s="64"/>
      <c r="IT42" s="64"/>
      <c r="IU42" s="64"/>
      <c r="IV42" s="64"/>
      <c r="IW42" s="64"/>
      <c r="IX42" s="64"/>
      <c r="IY42" s="64"/>
      <c r="IZ42" s="64"/>
      <c r="JA42" s="64"/>
      <c r="JB42" s="64"/>
      <c r="JC42" s="64"/>
      <c r="JD42" s="64"/>
      <c r="JE42" s="64"/>
      <c r="JF42" s="64"/>
      <c r="JG42" s="64"/>
      <c r="JH42" s="64"/>
      <c r="JI42" s="64"/>
      <c r="JJ42" s="64"/>
      <c r="JK42" s="64"/>
      <c r="JL42" s="64"/>
      <c r="JM42" s="64"/>
      <c r="JN42" s="64"/>
    </row>
    <row r="43" spans="2:274" ht="19" customHeight="1" outlineLevel="1" thickBot="1" x14ac:dyDescent="0.45">
      <c r="B43" s="35" t="s">
        <v>29</v>
      </c>
      <c r="C43" s="27"/>
      <c r="D43" s="126" t="s">
        <v>15</v>
      </c>
      <c r="E43" s="127"/>
      <c r="F43" s="127"/>
      <c r="G43" s="127"/>
      <c r="H43" s="128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51" t="s">
        <v>10</v>
      </c>
      <c r="Z43" s="114" t="s">
        <v>11</v>
      </c>
      <c r="AA43" s="115" t="e">
        <f t="shared" ref="AA43:AC43" si="3">IF(OR(NOT(ISNUMBER(AA41)),AA41&lt;Job1_StartDate),"",IF(MID(Job1_Pattern,MOD(AA41-Job1_StartDate,LEN(Job1_Pattern))+1,1)=Job1_Shift1_Code,1,IF(MID(Job1_Pattern,MOD(AA41-Job1_StartDate,LEN(Job1_Pattern))+1,1)=Job1_Shift2_Code,2,IF(MID(Job1_Pattern,MOD(AA41-Job1_StartDate,LEN(Job1_Pattern))+1,1)=Job1_Shift3_Code,3,""))))</f>
        <v>#REF!</v>
      </c>
      <c r="AB43" s="115" t="e">
        <f t="shared" si="3"/>
        <v>#REF!</v>
      </c>
      <c r="AC43" s="116" t="e">
        <f t="shared" si="3"/>
        <v>#REF!</v>
      </c>
      <c r="AD43" s="27"/>
      <c r="AE43" s="27"/>
      <c r="AF43" s="27"/>
      <c r="AG43" s="27"/>
      <c r="AH43" s="27"/>
      <c r="AI43" s="27"/>
      <c r="AJ43" s="27"/>
      <c r="AK43" s="27"/>
      <c r="AL43" s="27"/>
      <c r="AM43" s="27"/>
    </row>
    <row r="44" spans="2:274" ht="19" customHeight="1" outlineLevel="1" thickTop="1" thickBot="1" x14ac:dyDescent="0.45">
      <c r="B44" s="46" t="s">
        <v>34</v>
      </c>
      <c r="C44" s="36"/>
      <c r="D44" s="36" t="s">
        <v>31</v>
      </c>
      <c r="E44" s="36"/>
      <c r="F44" s="36"/>
      <c r="G44" s="36"/>
      <c r="H44" s="36"/>
      <c r="I44" s="36"/>
      <c r="J44" s="36"/>
      <c r="K44" s="36"/>
      <c r="L44" s="36"/>
      <c r="M44" s="162" t="s">
        <v>62</v>
      </c>
      <c r="N44" s="163"/>
      <c r="O44" s="164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7"/>
    </row>
    <row r="45" spans="2:274" ht="19" customHeight="1" outlineLevel="1" thickTop="1" x14ac:dyDescent="0.4">
      <c r="B45" s="8" t="s">
        <v>25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</row>
    <row r="46" spans="2:274" ht="19" customHeight="1" outlineLevel="1" x14ac:dyDescent="0.4">
      <c r="B46" s="9" t="s">
        <v>27</v>
      </c>
      <c r="C46" s="16"/>
      <c r="D46" s="25"/>
      <c r="E46" s="25"/>
      <c r="F46" s="25"/>
      <c r="G46" s="25"/>
      <c r="H46" s="25"/>
      <c r="I46" s="25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</row>
    <row r="47" spans="2:274" ht="12" customHeight="1" x14ac:dyDescent="0.4">
      <c r="B47" s="9"/>
    </row>
    <row r="48" spans="2:274" s="10" customFormat="1" ht="19" customHeight="1" outlineLevel="1" x14ac:dyDescent="0.4">
      <c r="B48" s="144">
        <f>DATE(CalendarYear,7,1)</f>
        <v>46204</v>
      </c>
      <c r="C48" s="12" t="str">
        <f>IF(DAY(JulSun1)=1,"",IF(AND(YEAR(JulSun1+1)=CalendarYear,MONTH(JulSun1+1)=7),JulSun1+1,""))</f>
        <v/>
      </c>
      <c r="D48" s="12" t="str">
        <f>IF(DAY(JulSun1)=1,"",IF(AND(YEAR(JulSun1+2)=CalendarYear,MONTH(JulSun1+2)=7),JulSun1+2,""))</f>
        <v/>
      </c>
      <c r="E48" s="12" t="str">
        <f>IF(DAY(JulSun1)=1,"",IF(AND(YEAR(JulSun1+3)=CalendarYear,MONTH(JulSun1+3)=7),JulSun1+3,""))</f>
        <v/>
      </c>
      <c r="F48" s="12">
        <f>IF(DAY(JulSun1)=1,"",IF(AND(YEAR(JulSun1+4)=CalendarYear,MONTH(JulSun1+4)=7),JulSun1+4,""))</f>
        <v>46204</v>
      </c>
      <c r="G48" s="12">
        <f>IF(DAY(JulSun1)=1,"",IF(AND(YEAR(JulSun1+5)=CalendarYear,MONTH(JulSun1+5)=7),JulSun1+5,""))</f>
        <v>46205</v>
      </c>
      <c r="H48" s="12">
        <f>IF(DAY(JulSun1)=1,"",IF(AND(YEAR(JulSun1+6)=CalendarYear,MONTH(JulSun1+6)=7),JulSun1+6,""))</f>
        <v>46206</v>
      </c>
      <c r="I48" s="12">
        <f>IF(DAY(JulSun1)=1,IF(AND(YEAR(JulSun1)=CalendarYear,MONTH(JulSun1)=7),JulSun1,""),IF(AND(YEAR(JulSun1+7)=CalendarYear,MONTH(JulSun1+7)=7),JulSun1+7,""))</f>
        <v>46207</v>
      </c>
      <c r="J48" s="12">
        <f>IF(DAY(JulSun1)=1,IF(AND(YEAR(JulSun1+1)=CalendarYear,MONTH(JulSun1+1)=7),JulSun1+1,""),IF(AND(YEAR(JulSun1+8)=CalendarYear,MONTH(JulSun1+8)=7),JulSun1+8,""))</f>
        <v>46208</v>
      </c>
      <c r="K48" s="12">
        <f>IF(DAY(JulSun1)=1,IF(AND(YEAR(JulSun1+2)=CalendarYear,MONTH(JulSun1+2)=7),JulSun1+2,""),IF(AND(YEAR(JulSun1+9)=CalendarYear,MONTH(JulSun1+9)=7),JulSun1+9,""))</f>
        <v>46209</v>
      </c>
      <c r="L48" s="12">
        <f>IF(DAY(JulSun1)=1,IF(AND(YEAR(JulSun1+3)=CalendarYear,MONTH(JulSun1+3)=7),JulSun1+3,""),IF(AND(YEAR(JulSun1+10)=CalendarYear,MONTH(JulSun1+10)=7),JulSun1+10,""))</f>
        <v>46210</v>
      </c>
      <c r="M48" s="12">
        <f>IF(DAY(JulSun1)=1,IF(AND(YEAR(JulSun1+4)=CalendarYear,MONTH(JulSun1+4)=7),JulSun1+4,""),IF(AND(YEAR(JulSun1+11)=CalendarYear,MONTH(JulSun1+11)=7),JulSun1+11,""))</f>
        <v>46211</v>
      </c>
      <c r="N48" s="12">
        <f>IF(DAY(JulSun1)=1,IF(AND(YEAR(JulSun1+5)=CalendarYear,MONTH(JulSun1+5)=7),JulSun1+5,""),IF(AND(YEAR(JulSun1+12)=CalendarYear,MONTH(JulSun1+12)=7),JulSun1+12,""))</f>
        <v>46212</v>
      </c>
      <c r="O48" s="12">
        <f>IF(DAY(JulSun1)=1,IF(AND(YEAR(JulSun1+6)=CalendarYear,MONTH(JulSun1+6)=7),JulSun1+6,""),IF(AND(YEAR(JulSun1+13)=CalendarYear,MONTH(JulSun1+13)=7),JulSun1+13,""))</f>
        <v>46213</v>
      </c>
      <c r="P48" s="12">
        <f>IF(DAY(JulSun1)=1,IF(AND(YEAR(JulSun1+7)=CalendarYear,MONTH(JulSun1+7)=7),JulSun1+7,""),IF(AND(YEAR(JulSun1+14)=CalendarYear,MONTH(JulSun1+14)=7),JulSun1+14,""))</f>
        <v>46214</v>
      </c>
      <c r="Q48" s="12">
        <f>IF(DAY(JulSun1)=1,IF(AND(YEAR(JulSun1+8)=CalendarYear,MONTH(JulSun1+8)=7),JulSun1+8,""),IF(AND(YEAR(JulSun1+15)=CalendarYear,MONTH(JulSun1+15)=7),JulSun1+15,""))</f>
        <v>46215</v>
      </c>
      <c r="R48" s="12">
        <f>IF(DAY(JulSun1)=1,IF(AND(YEAR(JulSun1+9)=CalendarYear,MONTH(JulSun1+9)=7),JulSun1+9,""),IF(AND(YEAR(JulSun1+16)=CalendarYear,MONTH(JulSun1+16)=7),JulSun1+16,""))</f>
        <v>46216</v>
      </c>
      <c r="S48" s="12">
        <f>IF(DAY(JulSun1)=1,IF(AND(YEAR(JulSun1+10)=CalendarYear,MONTH(JulSun1+10)=7),JulSun1+10,""),IF(AND(YEAR(JulSun1+17)=CalendarYear,MONTH(JulSun1+17)=7),JulSun1+17,""))</f>
        <v>46217</v>
      </c>
      <c r="T48" s="12">
        <f>IF(DAY(JulSun1)=1,IF(AND(YEAR(JulSun1+11)=CalendarYear,MONTH(JulSun1+11)=7),JulSun1+11,""),IF(AND(YEAR(JulSun1+18)=CalendarYear,MONTH(JulSun1+18)=7),JulSun1+18,""))</f>
        <v>46218</v>
      </c>
      <c r="U48" s="12">
        <f>IF(DAY(JulSun1)=1,IF(AND(YEAR(JulSun1+12)=CalendarYear,MONTH(JulSun1+12)=7),JulSun1+12,""),IF(AND(YEAR(JulSun1+19)=CalendarYear,MONTH(JulSun1+19)=7),JulSun1+19,""))</f>
        <v>46219</v>
      </c>
      <c r="V48" s="12">
        <f>IF(DAY(JulSun1)=1,IF(AND(YEAR(JulSun1+13)=CalendarYear,MONTH(JulSun1+13)=7),JulSun1+13,""),IF(AND(YEAR(JulSun1+20)=CalendarYear,MONTH(JulSun1+20)=7),JulSun1+20,""))</f>
        <v>46220</v>
      </c>
      <c r="W48" s="12">
        <f>IF(DAY(JulSun1)=1,IF(AND(YEAR(JulSun1+14)=CalendarYear,MONTH(JulSun1+14)=7),JulSun1+14,""),IF(AND(YEAR(JulSun1+21)=CalendarYear,MONTH(JulSun1+21)=7),JulSun1+21,""))</f>
        <v>46221</v>
      </c>
      <c r="X48" s="12">
        <f>IF(DAY(JulSun1)=1,IF(AND(YEAR(JulSun1+15)=CalendarYear,MONTH(JulSun1+15)=7),JulSun1+15,""),IF(AND(YEAR(JulSun1+22)=CalendarYear,MONTH(JulSun1+22)=7),JulSun1+22,""))</f>
        <v>46222</v>
      </c>
      <c r="Y48" s="12">
        <f>IF(DAY(JulSun1)=1,IF(AND(YEAR(JulSun1+16)=CalendarYear,MONTH(JulSun1+16)=7),JulSun1+16,""),IF(AND(YEAR(JulSun1+23)=CalendarYear,MONTH(JulSun1+23)=7),JulSun1+23,""))</f>
        <v>46223</v>
      </c>
      <c r="Z48" s="12">
        <f>IF(DAY(JulSun1)=1,IF(AND(YEAR(JulSun1+17)=CalendarYear,MONTH(JulSun1+17)=7),JulSun1+17,""),IF(AND(YEAR(JulSun1+24)=CalendarYear,MONTH(JulSun1+24)=7),JulSun1+24,""))</f>
        <v>46224</v>
      </c>
      <c r="AA48" s="12">
        <f>IF(DAY(JulSun1)=1,IF(AND(YEAR(JulSun1+18)=CalendarYear,MONTH(JulSun1+18)=7),JulSun1+18,""),IF(AND(YEAR(JulSun1+25)=CalendarYear,MONTH(JulSun1+25)=7),JulSun1+25,""))</f>
        <v>46225</v>
      </c>
      <c r="AB48" s="12">
        <f>IF(DAY(JulSun1)=1,IF(AND(YEAR(JulSun1+19)=CalendarYear,MONTH(JulSun1+19)=7),JulSun1+19,""),IF(AND(YEAR(JulSun1+26)=CalendarYear,MONTH(JulSun1+26)=7),JulSun1+26,""))</f>
        <v>46226</v>
      </c>
      <c r="AC48" s="12">
        <f>IF(DAY(JulSun1)=1,IF(AND(YEAR(JulSun1+20)=CalendarYear,MONTH(JulSun1+20)=7),JulSun1+20,""),IF(AND(YEAR(JulSun1+27)=CalendarYear,MONTH(JulSun1+27)=7),JulSun1+27,""))</f>
        <v>46227</v>
      </c>
      <c r="AD48" s="12">
        <f>IF(DAY(JulSun1)=1,IF(AND(YEAR(JulSun1+21)=CalendarYear,MONTH(JulSun1+21)=7),JulSun1+21,""),IF(AND(YEAR(JulSun1+28)=CalendarYear,MONTH(JulSun1+28)=7),JulSun1+28,""))</f>
        <v>46228</v>
      </c>
      <c r="AE48" s="12">
        <f>IF(DAY(JulSun1)=1,IF(AND(YEAR(JulSun1+22)=CalendarYear,MONTH(JulSun1+22)=7),JulSun1+22,""),IF(AND(YEAR(JulSun1+29)=CalendarYear,MONTH(JulSun1+29)=7),JulSun1+29,""))</f>
        <v>46229</v>
      </c>
      <c r="AF48" s="12">
        <f>IF(DAY(JulSun1)=1,IF(AND(YEAR(JulSun1+23)=CalendarYear,MONTH(JulSun1+23)=7),JulSun1+23,""),IF(AND(YEAR(JulSun1+30)=CalendarYear,MONTH(JulSun1+30)=7),JulSun1+30,""))</f>
        <v>46230</v>
      </c>
      <c r="AG48" s="12">
        <f>IF(DAY(JulSun1)=1,IF(AND(YEAR(JulSun1+24)=CalendarYear,MONTH(JulSun1+24)=7),JulSun1+24,""),IF(AND(YEAR(JulSun1+31)=CalendarYear,MONTH(JulSun1+31)=7),JulSun1+31,""))</f>
        <v>46231</v>
      </c>
      <c r="AH48" s="12">
        <f>IF(DAY(JulSun1)=1,IF(AND(YEAR(JulSun1+25)=CalendarYear,MONTH(JulSun1+25)=7),JulSun1+25,""),IF(AND(YEAR(JulSun1+32)=CalendarYear,MONTH(JulSun1+32)=7),JulSun1+32,""))</f>
        <v>46232</v>
      </c>
      <c r="AI48" s="12">
        <f>IF(DAY(JulSun1)=1,IF(AND(YEAR(JulSun1+26)=CalendarYear,MONTH(JulSun1+26)=7),JulSun1+26,""),IF(AND(YEAR(JulSun1+33)=CalendarYear,MONTH(JulSun1+33)=7),JulSun1+33,""))</f>
        <v>46233</v>
      </c>
      <c r="AJ48" s="12">
        <f>IF(DAY(JulSun1)=1,IF(AND(YEAR(JulSun1+27)=CalendarYear,MONTH(JulSun1+27)=7),JulSun1+27,""),IF(AND(YEAR(JulSun1+34)=CalendarYear,MONTH(JulSun1+34)=7),JulSun1+34,""))</f>
        <v>46234</v>
      </c>
      <c r="AK48" s="12" t="str">
        <f>IF(DAY(JulSun1)=1,IF(AND(YEAR(JulSun1+28)=CalendarYear,MONTH(JulSun1+28)=7),JulSun1+28,""),IF(AND(YEAR(JulSun1+35)=CalendarYear,MONTH(JulSun1+35)=7),JulSun1+35,""))</f>
        <v/>
      </c>
      <c r="AL48" s="12" t="str">
        <f>IF(DAY(JulSun1)=1,IF(AND(YEAR(JulSun1+29)=CalendarYear,MONTH(JulSun1+29)=7),JulSun1+29,""),IF(AND(YEAR(JulSun1+36)=CalendarYear,MONTH(JulSun1+36)=7),JulSun1+36,""))</f>
        <v/>
      </c>
      <c r="AM48" s="13" t="str">
        <f>IF(DAY(JulSun1)=1,IF(AND(YEAR(JulSun1+30)=CalendarYear,MONTH(JulSun1+30)=7),JulSun1+30,""),IF(AND(YEAR(JulSun1+37)=CalendarYear,MONTH(JulSun1+37)=7),JulSun1+37,""))</f>
        <v/>
      </c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  <c r="BL48" s="64"/>
      <c r="BM48" s="64"/>
      <c r="BN48" s="64"/>
      <c r="BO48" s="64"/>
      <c r="BP48" s="64"/>
      <c r="BQ48" s="64"/>
      <c r="BR48" s="64"/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  <c r="DE48" s="64"/>
      <c r="DF48" s="64"/>
      <c r="DG48" s="64"/>
      <c r="DH48" s="64"/>
      <c r="DI48" s="64"/>
      <c r="DJ48" s="64"/>
      <c r="DK48" s="64"/>
      <c r="DL48" s="64"/>
      <c r="DM48" s="64"/>
      <c r="DN48" s="64"/>
      <c r="DO48" s="64"/>
      <c r="DP48" s="64"/>
      <c r="DQ48" s="64"/>
      <c r="DR48" s="64"/>
      <c r="DS48" s="64"/>
      <c r="DT48" s="64"/>
      <c r="DU48" s="64"/>
      <c r="DV48" s="64"/>
      <c r="DW48" s="64"/>
      <c r="DX48" s="64"/>
      <c r="DY48" s="64"/>
      <c r="DZ48" s="64"/>
      <c r="EA48" s="64"/>
      <c r="EB48" s="64"/>
      <c r="EC48" s="64"/>
      <c r="ED48" s="64"/>
      <c r="EE48" s="64"/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4"/>
      <c r="ET48" s="64"/>
      <c r="EU48" s="64"/>
      <c r="EV48" s="64"/>
      <c r="EW48" s="64"/>
      <c r="EX48" s="64"/>
      <c r="EY48" s="64"/>
      <c r="EZ48" s="64"/>
      <c r="FA48" s="64"/>
      <c r="FB48" s="64"/>
      <c r="FC48" s="64"/>
      <c r="FD48" s="64"/>
      <c r="FE48" s="64"/>
      <c r="FF48" s="64"/>
      <c r="FG48" s="64"/>
      <c r="FH48" s="64"/>
      <c r="FI48" s="64"/>
      <c r="FJ48" s="64"/>
      <c r="FK48" s="64"/>
      <c r="FL48" s="64"/>
      <c r="FM48" s="64"/>
      <c r="FN48" s="64"/>
      <c r="FO48" s="64"/>
      <c r="FP48" s="64"/>
      <c r="FQ48" s="64"/>
      <c r="FR48" s="64"/>
      <c r="FS48" s="64"/>
      <c r="FT48" s="64"/>
      <c r="FU48" s="64"/>
      <c r="FV48" s="64"/>
      <c r="FW48" s="64"/>
      <c r="FX48" s="64"/>
      <c r="FY48" s="64"/>
      <c r="FZ48" s="64"/>
      <c r="GA48" s="64"/>
      <c r="GB48" s="64"/>
      <c r="GC48" s="64"/>
      <c r="GD48" s="64"/>
      <c r="GE48" s="64"/>
      <c r="GF48" s="64"/>
      <c r="GG48" s="64"/>
      <c r="GH48" s="64"/>
      <c r="GI48" s="64"/>
      <c r="GJ48" s="64"/>
      <c r="GK48" s="64"/>
      <c r="GL48" s="64"/>
      <c r="GM48" s="64"/>
      <c r="GN48" s="64"/>
      <c r="GO48" s="64"/>
      <c r="GP48" s="64"/>
      <c r="GQ48" s="64"/>
      <c r="GR48" s="64"/>
      <c r="GS48" s="64"/>
      <c r="GT48" s="64"/>
      <c r="GU48" s="64"/>
      <c r="GV48" s="64"/>
      <c r="GW48" s="64"/>
      <c r="GX48" s="64"/>
      <c r="GY48" s="64"/>
      <c r="GZ48" s="64"/>
      <c r="HA48" s="64"/>
      <c r="HB48" s="64"/>
      <c r="HC48" s="64"/>
      <c r="HD48" s="64"/>
      <c r="HE48" s="64"/>
      <c r="HF48" s="64"/>
      <c r="HG48" s="64"/>
      <c r="HH48" s="64"/>
      <c r="HI48" s="64"/>
      <c r="HJ48" s="64"/>
      <c r="HK48" s="64"/>
      <c r="HL48" s="64"/>
      <c r="HM48" s="64"/>
      <c r="HN48" s="64"/>
      <c r="HO48" s="64"/>
      <c r="HP48" s="64"/>
      <c r="HQ48" s="64"/>
      <c r="HR48" s="64"/>
      <c r="HS48" s="64"/>
      <c r="HT48" s="64"/>
      <c r="HU48" s="64"/>
      <c r="HV48" s="64"/>
      <c r="HW48" s="64"/>
      <c r="HX48" s="64"/>
      <c r="HY48" s="64"/>
      <c r="HZ48" s="64"/>
      <c r="IA48" s="64"/>
      <c r="IB48" s="64"/>
      <c r="IC48" s="64"/>
      <c r="ID48" s="64"/>
      <c r="IE48" s="64"/>
      <c r="IF48" s="64"/>
      <c r="IG48" s="64"/>
      <c r="IH48" s="64"/>
      <c r="II48" s="64"/>
      <c r="IJ48" s="64"/>
      <c r="IK48" s="64"/>
      <c r="IL48" s="64"/>
      <c r="IM48" s="64"/>
      <c r="IN48" s="64"/>
      <c r="IO48" s="64"/>
      <c r="IP48" s="64"/>
      <c r="IQ48" s="64"/>
      <c r="IR48" s="64"/>
      <c r="IS48" s="64"/>
      <c r="IT48" s="64"/>
      <c r="IU48" s="64"/>
      <c r="IV48" s="64"/>
      <c r="IW48" s="64"/>
      <c r="IX48" s="64"/>
      <c r="IY48" s="64"/>
      <c r="IZ48" s="64"/>
      <c r="JA48" s="64"/>
      <c r="JB48" s="64"/>
      <c r="JC48" s="64"/>
      <c r="JD48" s="64"/>
      <c r="JE48" s="64"/>
      <c r="JF48" s="64"/>
      <c r="JG48" s="64"/>
      <c r="JH48" s="64"/>
      <c r="JI48" s="64"/>
      <c r="JJ48" s="64"/>
      <c r="JK48" s="64"/>
      <c r="JL48" s="64"/>
      <c r="JM48" s="64"/>
      <c r="JN48" s="64"/>
    </row>
    <row r="49" spans="2:274" s="10" customFormat="1" ht="19" customHeight="1" outlineLevel="1" x14ac:dyDescent="0.4">
      <c r="B49" s="145"/>
      <c r="C49" s="11" t="s">
        <v>0</v>
      </c>
      <c r="D49" s="11" t="s">
        <v>1</v>
      </c>
      <c r="E49" s="11" t="s">
        <v>2</v>
      </c>
      <c r="F49" s="11" t="s">
        <v>3</v>
      </c>
      <c r="G49" s="11" t="s">
        <v>4</v>
      </c>
      <c r="H49" s="11" t="s">
        <v>5</v>
      </c>
      <c r="I49" s="11" t="s">
        <v>6</v>
      </c>
      <c r="J49" s="11" t="s">
        <v>0</v>
      </c>
      <c r="K49" s="11" t="s">
        <v>1</v>
      </c>
      <c r="L49" s="11" t="s">
        <v>2</v>
      </c>
      <c r="M49" s="11" t="s">
        <v>3</v>
      </c>
      <c r="N49" s="11" t="s">
        <v>4</v>
      </c>
      <c r="O49" s="11" t="s">
        <v>5</v>
      </c>
      <c r="P49" s="11" t="s">
        <v>6</v>
      </c>
      <c r="Q49" s="11" t="s">
        <v>0</v>
      </c>
      <c r="R49" s="11" t="s">
        <v>1</v>
      </c>
      <c r="S49" s="11" t="s">
        <v>2</v>
      </c>
      <c r="T49" s="11" t="s">
        <v>3</v>
      </c>
      <c r="U49" s="11" t="s">
        <v>4</v>
      </c>
      <c r="V49" s="11" t="s">
        <v>5</v>
      </c>
      <c r="W49" s="11" t="s">
        <v>6</v>
      </c>
      <c r="X49" s="11" t="s">
        <v>0</v>
      </c>
      <c r="Y49" s="11" t="s">
        <v>1</v>
      </c>
      <c r="Z49" s="11" t="s">
        <v>2</v>
      </c>
      <c r="AA49" s="11" t="s">
        <v>3</v>
      </c>
      <c r="AB49" s="11" t="s">
        <v>4</v>
      </c>
      <c r="AC49" s="11" t="s">
        <v>5</v>
      </c>
      <c r="AD49" s="11" t="s">
        <v>6</v>
      </c>
      <c r="AE49" s="11" t="s">
        <v>0</v>
      </c>
      <c r="AF49" s="11" t="s">
        <v>1</v>
      </c>
      <c r="AG49" s="11" t="s">
        <v>2</v>
      </c>
      <c r="AH49" s="11" t="s">
        <v>3</v>
      </c>
      <c r="AI49" s="11" t="s">
        <v>4</v>
      </c>
      <c r="AJ49" s="11" t="s">
        <v>5</v>
      </c>
      <c r="AK49" s="11" t="s">
        <v>6</v>
      </c>
      <c r="AL49" s="11" t="s">
        <v>0</v>
      </c>
      <c r="AM49" s="14" t="s">
        <v>1</v>
      </c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  <c r="GD49" s="64"/>
      <c r="GE49" s="64"/>
      <c r="GF49" s="64"/>
      <c r="GG49" s="64"/>
      <c r="GH49" s="64"/>
      <c r="GI49" s="64"/>
      <c r="GJ49" s="64"/>
      <c r="GK49" s="64"/>
      <c r="GL49" s="64"/>
      <c r="GM49" s="64"/>
      <c r="GN49" s="64"/>
      <c r="GO49" s="64"/>
      <c r="GP49" s="64"/>
      <c r="GQ49" s="64"/>
      <c r="GR49" s="64"/>
      <c r="GS49" s="64"/>
      <c r="GT49" s="64"/>
      <c r="GU49" s="64"/>
      <c r="GV49" s="64"/>
      <c r="GW49" s="64"/>
      <c r="GX49" s="64"/>
      <c r="GY49" s="64"/>
      <c r="GZ49" s="64"/>
      <c r="HA49" s="64"/>
      <c r="HB49" s="64"/>
      <c r="HC49" s="64"/>
      <c r="HD49" s="64"/>
      <c r="HE49" s="64"/>
      <c r="HF49" s="64"/>
      <c r="HG49" s="64"/>
      <c r="HH49" s="64"/>
      <c r="HI49" s="64"/>
      <c r="HJ49" s="64"/>
      <c r="HK49" s="64"/>
      <c r="HL49" s="64"/>
      <c r="HM49" s="64"/>
      <c r="HN49" s="64"/>
      <c r="HO49" s="64"/>
      <c r="HP49" s="64"/>
      <c r="HQ49" s="64"/>
      <c r="HR49" s="64"/>
      <c r="HS49" s="64"/>
      <c r="HT49" s="64"/>
      <c r="HU49" s="64"/>
      <c r="HV49" s="64"/>
      <c r="HW49" s="64"/>
      <c r="HX49" s="64"/>
      <c r="HY49" s="64"/>
      <c r="HZ49" s="64"/>
      <c r="IA49" s="64"/>
      <c r="IB49" s="64"/>
      <c r="IC49" s="64"/>
      <c r="ID49" s="64"/>
      <c r="IE49" s="64"/>
      <c r="IF49" s="64"/>
      <c r="IG49" s="64"/>
      <c r="IH49" s="64"/>
      <c r="II49" s="64"/>
      <c r="IJ49" s="64"/>
      <c r="IK49" s="64"/>
      <c r="IL49" s="64"/>
      <c r="IM49" s="64"/>
      <c r="IN49" s="64"/>
      <c r="IO49" s="64"/>
      <c r="IP49" s="64"/>
      <c r="IQ49" s="64"/>
      <c r="IR49" s="64"/>
      <c r="IS49" s="64"/>
      <c r="IT49" s="64"/>
      <c r="IU49" s="64"/>
      <c r="IV49" s="64"/>
      <c r="IW49" s="64"/>
      <c r="IX49" s="64"/>
      <c r="IY49" s="64"/>
      <c r="IZ49" s="64"/>
      <c r="JA49" s="64"/>
      <c r="JB49" s="64"/>
      <c r="JC49" s="64"/>
      <c r="JD49" s="64"/>
      <c r="JE49" s="64"/>
      <c r="JF49" s="64"/>
      <c r="JG49" s="64"/>
      <c r="JH49" s="64"/>
      <c r="JI49" s="64"/>
      <c r="JJ49" s="64"/>
      <c r="JK49" s="64"/>
      <c r="JL49" s="64"/>
      <c r="JM49" s="64"/>
      <c r="JN49" s="64"/>
    </row>
    <row r="50" spans="2:274" ht="19" customHeight="1" outlineLevel="1" thickBot="1" x14ac:dyDescent="0.45">
      <c r="B50" s="35" t="s">
        <v>29</v>
      </c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</row>
    <row r="51" spans="2:274" ht="19" customHeight="1" outlineLevel="1" thickTop="1" thickBot="1" x14ac:dyDescent="0.45">
      <c r="B51" s="45" t="s">
        <v>28</v>
      </c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7"/>
    </row>
    <row r="52" spans="2:274" ht="19" customHeight="1" outlineLevel="1" thickTop="1" thickBot="1" x14ac:dyDescent="0.45">
      <c r="B52" s="8" t="s">
        <v>25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7"/>
      <c r="Y52" s="43"/>
      <c r="Z52" s="18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</row>
    <row r="53" spans="2:274" ht="19" customHeight="1" outlineLevel="1" x14ac:dyDescent="0.4">
      <c r="B53" s="9" t="s">
        <v>27</v>
      </c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5"/>
      <c r="Z53" s="16"/>
      <c r="AA53" s="16"/>
      <c r="AB53" s="16"/>
      <c r="AC53" s="16"/>
      <c r="AD53" s="16"/>
      <c r="AE53" s="16"/>
      <c r="AF53" s="16"/>
      <c r="AG53" s="16"/>
      <c r="AH53" s="16"/>
      <c r="AI53" s="25"/>
      <c r="AJ53" s="25"/>
      <c r="AK53" s="16"/>
      <c r="AL53" s="16"/>
      <c r="AM53" s="16"/>
    </row>
    <row r="54" spans="2:274" ht="12" customHeight="1" x14ac:dyDescent="0.4"/>
    <row r="55" spans="2:274" s="10" customFormat="1" ht="19" customHeight="1" outlineLevel="1" x14ac:dyDescent="0.4">
      <c r="B55" s="144">
        <f>DATE(CalendarYear,8,1)</f>
        <v>46235</v>
      </c>
      <c r="C55" s="12" t="str">
        <f>IF(DAY(AugSun1)=1,"",IF(AND(YEAR(AugSun1+1)=CalendarYear,MONTH(AugSun1+1)=8),AugSun1+1,""))</f>
        <v/>
      </c>
      <c r="D55" s="12" t="str">
        <f>IF(DAY(AugSun1)=1,"",IF(AND(YEAR(AugSun1+2)=CalendarYear,MONTH(AugSun1+2)=8),AugSun1+2,""))</f>
        <v/>
      </c>
      <c r="E55" s="12" t="str">
        <f>IF(DAY(AugSun1)=1,"",IF(AND(YEAR(AugSun1+3)=CalendarYear,MONTH(AugSun1+3)=8),AugSun1+3,""))</f>
        <v/>
      </c>
      <c r="F55" s="12" t="str">
        <f>IF(DAY(AugSun1)=1,"",IF(AND(YEAR(AugSun1+4)=CalendarYear,MONTH(AugSun1+4)=8),AugSun1+4,""))</f>
        <v/>
      </c>
      <c r="G55" s="12" t="str">
        <f>IF(DAY(AugSun1)=1,"",IF(AND(YEAR(AugSun1+5)=CalendarYear,MONTH(AugSun1+5)=8),AugSun1+5,""))</f>
        <v/>
      </c>
      <c r="H55" s="12" t="str">
        <f>IF(DAY(AugSun1)=1,"",IF(AND(YEAR(AugSun1+6)=CalendarYear,MONTH(AugSun1+6)=8),AugSun1+6,""))</f>
        <v/>
      </c>
      <c r="I55" s="12">
        <f>IF(DAY(AugSun1)=1,IF(AND(YEAR(AugSun1)=CalendarYear,MONTH(AugSun1)=8),AugSun1,""),IF(AND(YEAR(AugSun1+7)=CalendarYear,MONTH(AugSun1+7)=8),AugSun1+7,""))</f>
        <v>46235</v>
      </c>
      <c r="J55" s="12">
        <f>IF(DAY(AugSun1)=1,IF(AND(YEAR(AugSun1+1)=CalendarYear,MONTH(AugSun1+1)=8),AugSun1+1,""),IF(AND(YEAR(AugSun1+8)=CalendarYear,MONTH(AugSun1+8)=8),AugSun1+8,""))</f>
        <v>46236</v>
      </c>
      <c r="K55" s="12">
        <f>IF(DAY(AugSun1)=1,IF(AND(YEAR(AugSun1+2)=CalendarYear,MONTH(AugSun1+2)=8),AugSun1+2,""),IF(AND(YEAR(AugSun1+9)=CalendarYear,MONTH(AugSun1+9)=8),AugSun1+9,""))</f>
        <v>46237</v>
      </c>
      <c r="L55" s="12">
        <f>IF(DAY(AugSun1)=1,IF(AND(YEAR(AugSun1+3)=CalendarYear,MONTH(AugSun1+3)=8),AugSun1+3,""),IF(AND(YEAR(AugSun1+10)=CalendarYear,MONTH(AugSun1+10)=8),AugSun1+10,""))</f>
        <v>46238</v>
      </c>
      <c r="M55" s="12">
        <f>IF(DAY(AugSun1)=1,IF(AND(YEAR(AugSun1+4)=CalendarYear,MONTH(AugSun1+4)=8),AugSun1+4,""),IF(AND(YEAR(AugSun1+11)=CalendarYear,MONTH(AugSun1+11)=8),AugSun1+11,""))</f>
        <v>46239</v>
      </c>
      <c r="N55" s="12">
        <f>IF(DAY(AugSun1)=1,IF(AND(YEAR(AugSun1+5)=CalendarYear,MONTH(AugSun1+5)=8),AugSun1+5,""),IF(AND(YEAR(AugSun1+12)=CalendarYear,MONTH(AugSun1+12)=8),AugSun1+12,""))</f>
        <v>46240</v>
      </c>
      <c r="O55" s="12">
        <f>IF(DAY(AugSun1)=1,IF(AND(YEAR(AugSun1+6)=CalendarYear,MONTH(AugSun1+6)=8),AugSun1+6,""),IF(AND(YEAR(AugSun1+13)=CalendarYear,MONTH(AugSun1+13)=8),AugSun1+13,""))</f>
        <v>46241</v>
      </c>
      <c r="P55" s="12">
        <f>IF(DAY(AugSun1)=1,IF(AND(YEAR(AugSun1+7)=CalendarYear,MONTH(AugSun1+7)=8),AugSun1+7,""),IF(AND(YEAR(AugSun1+14)=CalendarYear,MONTH(AugSun1+14)=8),AugSun1+14,""))</f>
        <v>46242</v>
      </c>
      <c r="Q55" s="12">
        <f>IF(DAY(AugSun1)=1,IF(AND(YEAR(AugSun1+8)=CalendarYear,MONTH(AugSun1+8)=8),AugSun1+8,""),IF(AND(YEAR(AugSun1+15)=CalendarYear,MONTH(AugSun1+15)=8),AugSun1+15,""))</f>
        <v>46243</v>
      </c>
      <c r="R55" s="12">
        <f>IF(DAY(AugSun1)=1,IF(AND(YEAR(AugSun1+9)=CalendarYear,MONTH(AugSun1+9)=8),AugSun1+9,""),IF(AND(YEAR(AugSun1+16)=CalendarYear,MONTH(AugSun1+16)=8),AugSun1+16,""))</f>
        <v>46244</v>
      </c>
      <c r="S55" s="12">
        <f>IF(DAY(AugSun1)=1,IF(AND(YEAR(AugSun1+10)=CalendarYear,MONTH(AugSun1+10)=8),AugSun1+10,""),IF(AND(YEAR(AugSun1+17)=CalendarYear,MONTH(AugSun1+17)=8),AugSun1+17,""))</f>
        <v>46245</v>
      </c>
      <c r="T55" s="12">
        <f>IF(DAY(AugSun1)=1,IF(AND(YEAR(AugSun1+11)=CalendarYear,MONTH(AugSun1+11)=8),AugSun1+11,""),IF(AND(YEAR(AugSun1+18)=CalendarYear,MONTH(AugSun1+18)=8),AugSun1+18,""))</f>
        <v>46246</v>
      </c>
      <c r="U55" s="12">
        <f>IF(DAY(AugSun1)=1,IF(AND(YEAR(AugSun1+12)=CalendarYear,MONTH(AugSun1+12)=8),AugSun1+12,""),IF(AND(YEAR(AugSun1+19)=CalendarYear,MONTH(AugSun1+19)=8),AugSun1+19,""))</f>
        <v>46247</v>
      </c>
      <c r="V55" s="12">
        <f>IF(DAY(AugSun1)=1,IF(AND(YEAR(AugSun1+13)=CalendarYear,MONTH(AugSun1+13)=8),AugSun1+13,""),IF(AND(YEAR(AugSun1+20)=CalendarYear,MONTH(AugSun1+20)=8),AugSun1+20,""))</f>
        <v>46248</v>
      </c>
      <c r="W55" s="12">
        <f>IF(DAY(AugSun1)=1,IF(AND(YEAR(AugSun1+14)=CalendarYear,MONTH(AugSun1+14)=8),AugSun1+14,""),IF(AND(YEAR(AugSun1+21)=CalendarYear,MONTH(AugSun1+21)=8),AugSun1+21,""))</f>
        <v>46249</v>
      </c>
      <c r="X55" s="12">
        <f>IF(DAY(AugSun1)=1,IF(AND(YEAR(AugSun1+15)=CalendarYear,MONTH(AugSun1+15)=8),AugSun1+15,""),IF(AND(YEAR(AugSun1+22)=CalendarYear,MONTH(AugSun1+22)=8),AugSun1+22,""))</f>
        <v>46250</v>
      </c>
      <c r="Y55" s="12">
        <f>IF(DAY(AugSun1)=1,IF(AND(YEAR(AugSun1+16)=CalendarYear,MONTH(AugSun1+16)=8),AugSun1+16,""),IF(AND(YEAR(AugSun1+23)=CalendarYear,MONTH(AugSun1+23)=8),AugSun1+23,""))</f>
        <v>46251</v>
      </c>
      <c r="Z55" s="12">
        <f>IF(DAY(AugSun1)=1,IF(AND(YEAR(AugSun1+17)=CalendarYear,MONTH(AugSun1+17)=8),AugSun1+17,""),IF(AND(YEAR(AugSun1+24)=CalendarYear,MONTH(AugSun1+24)=8),AugSun1+24,""))</f>
        <v>46252</v>
      </c>
      <c r="AA55" s="12">
        <f>IF(DAY(AugSun1)=1,IF(AND(YEAR(AugSun1+18)=CalendarYear,MONTH(AugSun1+18)=8),AugSun1+18,""),IF(AND(YEAR(AugSun1+25)=CalendarYear,MONTH(AugSun1+25)=8),AugSun1+25,""))</f>
        <v>46253</v>
      </c>
      <c r="AB55" s="12">
        <f>IF(DAY(AugSun1)=1,IF(AND(YEAR(AugSun1+19)=CalendarYear,MONTH(AugSun1+19)=8),AugSun1+19,""),IF(AND(YEAR(AugSun1+26)=CalendarYear,MONTH(AugSun1+26)=8),AugSun1+26,""))</f>
        <v>46254</v>
      </c>
      <c r="AC55" s="12">
        <f>IF(DAY(AugSun1)=1,IF(AND(YEAR(AugSun1+20)=CalendarYear,MONTH(AugSun1+20)=8),AugSun1+20,""),IF(AND(YEAR(AugSun1+27)=CalendarYear,MONTH(AugSun1+27)=8),AugSun1+27,""))</f>
        <v>46255</v>
      </c>
      <c r="AD55" s="12">
        <f>IF(DAY(AugSun1)=1,IF(AND(YEAR(AugSun1+21)=CalendarYear,MONTH(AugSun1+21)=8),AugSun1+21,""),IF(AND(YEAR(AugSun1+28)=CalendarYear,MONTH(AugSun1+28)=8),AugSun1+28,""))</f>
        <v>46256</v>
      </c>
      <c r="AE55" s="12">
        <f>IF(DAY(AugSun1)=1,IF(AND(YEAR(AugSun1+22)=CalendarYear,MONTH(AugSun1+22)=8),AugSun1+22,""),IF(AND(YEAR(AugSun1+29)=CalendarYear,MONTH(AugSun1+29)=8),AugSun1+29,""))</f>
        <v>46257</v>
      </c>
      <c r="AF55" s="12">
        <f>IF(DAY(AugSun1)=1,IF(AND(YEAR(AugSun1+23)=CalendarYear,MONTH(AugSun1+23)=8),AugSun1+23,""),IF(AND(YEAR(AugSun1+30)=CalendarYear,MONTH(AugSun1+30)=8),AugSun1+30,""))</f>
        <v>46258</v>
      </c>
      <c r="AG55" s="12">
        <f>IF(DAY(AugSun1)=1,IF(AND(YEAR(AugSun1+24)=CalendarYear,MONTH(AugSun1+24)=8),AugSun1+24,""),IF(AND(YEAR(AugSun1+31)=CalendarYear,MONTH(AugSun1+31)=8),AugSun1+31,""))</f>
        <v>46259</v>
      </c>
      <c r="AH55" s="12">
        <f>IF(DAY(AugSun1)=1,IF(AND(YEAR(AugSun1+25)=CalendarYear,MONTH(AugSun1+25)=8),AugSun1+25,""),IF(AND(YEAR(AugSun1+32)=CalendarYear,MONTH(AugSun1+32)=8),AugSun1+32,""))</f>
        <v>46260</v>
      </c>
      <c r="AI55" s="12">
        <f>IF(DAY(AugSun1)=1,IF(AND(YEAR(AugSun1+26)=CalendarYear,MONTH(AugSun1+26)=8),AugSun1+26,""),IF(AND(YEAR(AugSun1+33)=CalendarYear,MONTH(AugSun1+33)=8),AugSun1+33,""))</f>
        <v>46261</v>
      </c>
      <c r="AJ55" s="12">
        <f>IF(DAY(AugSun1)=1,IF(AND(YEAR(AugSun1+27)=CalendarYear,MONTH(AugSun1+27)=8),AugSun1+27,""),IF(AND(YEAR(AugSun1+34)=CalendarYear,MONTH(AugSun1+34)=8),AugSun1+34,""))</f>
        <v>46262</v>
      </c>
      <c r="AK55" s="12">
        <f>IF(DAY(AugSun1)=1,IF(AND(YEAR(AugSun1+28)=CalendarYear,MONTH(AugSun1+28)=8),AugSun1+28,""),IF(AND(YEAR(AugSun1+35)=CalendarYear,MONTH(AugSun1+35)=8),AugSun1+35,""))</f>
        <v>46263</v>
      </c>
      <c r="AL55" s="12">
        <f>IF(DAY(AugSun1)=1,IF(AND(YEAR(AugSun1+29)=CalendarYear,MONTH(AugSun1+29)=8),AugSun1+29,""),IF(AND(YEAR(AugSun1+36)=CalendarYear,MONTH(AugSun1+36)=8),AugSun1+36,""))</f>
        <v>46264</v>
      </c>
      <c r="AM55" s="13">
        <f>IF(DAY(AugSun1)=1,IF(AND(YEAR(AugSun1+30)=CalendarYear,MONTH(AugSun1+30)=8),AugSun1+30,""),IF(AND(YEAR(AugSun1+37)=CalendarYear,MONTH(AugSun1+37)=8),AugSun1+37,""))</f>
        <v>46265</v>
      </c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64"/>
      <c r="DR55" s="64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4"/>
      <c r="ET55" s="64"/>
      <c r="EU55" s="64"/>
      <c r="EV55" s="64"/>
      <c r="EW55" s="64"/>
      <c r="EX55" s="64"/>
      <c r="EY55" s="64"/>
      <c r="EZ55" s="64"/>
      <c r="FA55" s="64"/>
      <c r="FB55" s="64"/>
      <c r="FC55" s="64"/>
      <c r="FD55" s="64"/>
      <c r="FE55" s="64"/>
      <c r="FF55" s="64"/>
      <c r="FG55" s="64"/>
      <c r="FH55" s="64"/>
      <c r="FI55" s="64"/>
      <c r="FJ55" s="64"/>
      <c r="FK55" s="64"/>
      <c r="FL55" s="64"/>
      <c r="FM55" s="64"/>
      <c r="FN55" s="64"/>
      <c r="FO55" s="64"/>
      <c r="FP55" s="64"/>
      <c r="FQ55" s="64"/>
      <c r="FR55" s="64"/>
      <c r="FS55" s="64"/>
      <c r="FT55" s="64"/>
      <c r="FU55" s="64"/>
      <c r="FV55" s="64"/>
      <c r="FW55" s="64"/>
      <c r="FX55" s="64"/>
      <c r="FY55" s="64"/>
      <c r="FZ55" s="64"/>
      <c r="GA55" s="64"/>
      <c r="GB55" s="64"/>
      <c r="GC55" s="64"/>
      <c r="GD55" s="64"/>
      <c r="GE55" s="64"/>
      <c r="GF55" s="64"/>
      <c r="GG55" s="64"/>
      <c r="GH55" s="64"/>
      <c r="GI55" s="64"/>
      <c r="GJ55" s="64"/>
      <c r="GK55" s="64"/>
      <c r="GL55" s="64"/>
      <c r="GM55" s="64"/>
      <c r="GN55" s="64"/>
      <c r="GO55" s="64"/>
      <c r="GP55" s="64"/>
      <c r="GQ55" s="64"/>
      <c r="GR55" s="64"/>
      <c r="GS55" s="64"/>
      <c r="GT55" s="64"/>
      <c r="GU55" s="64"/>
      <c r="GV55" s="64"/>
      <c r="GW55" s="64"/>
      <c r="GX55" s="64"/>
      <c r="GY55" s="64"/>
      <c r="GZ55" s="64"/>
      <c r="HA55" s="64"/>
      <c r="HB55" s="64"/>
      <c r="HC55" s="64"/>
      <c r="HD55" s="64"/>
      <c r="HE55" s="64"/>
      <c r="HF55" s="64"/>
      <c r="HG55" s="64"/>
      <c r="HH55" s="64"/>
      <c r="HI55" s="64"/>
      <c r="HJ55" s="64"/>
      <c r="HK55" s="64"/>
      <c r="HL55" s="64"/>
      <c r="HM55" s="64"/>
      <c r="HN55" s="64"/>
      <c r="HO55" s="64"/>
      <c r="HP55" s="64"/>
      <c r="HQ55" s="64"/>
      <c r="HR55" s="64"/>
      <c r="HS55" s="64"/>
      <c r="HT55" s="64"/>
      <c r="HU55" s="64"/>
      <c r="HV55" s="64"/>
      <c r="HW55" s="64"/>
      <c r="HX55" s="64"/>
      <c r="HY55" s="64"/>
      <c r="HZ55" s="64"/>
      <c r="IA55" s="64"/>
      <c r="IB55" s="64"/>
      <c r="IC55" s="64"/>
      <c r="ID55" s="64"/>
      <c r="IE55" s="64"/>
      <c r="IF55" s="64"/>
      <c r="IG55" s="64"/>
      <c r="IH55" s="64"/>
      <c r="II55" s="64"/>
      <c r="IJ55" s="64"/>
      <c r="IK55" s="64"/>
      <c r="IL55" s="64"/>
      <c r="IM55" s="64"/>
      <c r="IN55" s="64"/>
      <c r="IO55" s="64"/>
      <c r="IP55" s="64"/>
      <c r="IQ55" s="64"/>
      <c r="IR55" s="64"/>
      <c r="IS55" s="64"/>
      <c r="IT55" s="64"/>
      <c r="IU55" s="64"/>
      <c r="IV55" s="64"/>
      <c r="IW55" s="64"/>
      <c r="IX55" s="64"/>
      <c r="IY55" s="64"/>
      <c r="IZ55" s="64"/>
      <c r="JA55" s="64"/>
      <c r="JB55" s="64"/>
      <c r="JC55" s="64"/>
      <c r="JD55" s="64"/>
      <c r="JE55" s="64"/>
      <c r="JF55" s="64"/>
      <c r="JG55" s="64"/>
      <c r="JH55" s="64"/>
      <c r="JI55" s="64"/>
      <c r="JJ55" s="64"/>
      <c r="JK55" s="64"/>
      <c r="JL55" s="64"/>
      <c r="JM55" s="64"/>
      <c r="JN55" s="64"/>
    </row>
    <row r="56" spans="2:274" s="10" customFormat="1" ht="19" customHeight="1" outlineLevel="1" thickBot="1" x14ac:dyDescent="0.45">
      <c r="B56" s="145"/>
      <c r="C56" s="11" t="s">
        <v>0</v>
      </c>
      <c r="D56" s="11" t="s">
        <v>1</v>
      </c>
      <c r="E56" s="11" t="s">
        <v>2</v>
      </c>
      <c r="F56" s="11" t="s">
        <v>3</v>
      </c>
      <c r="G56" s="11" t="s">
        <v>4</v>
      </c>
      <c r="H56" s="11" t="s">
        <v>5</v>
      </c>
      <c r="I56" s="11" t="s">
        <v>6</v>
      </c>
      <c r="J56" s="11" t="s">
        <v>0</v>
      </c>
      <c r="K56" s="11" t="s">
        <v>1</v>
      </c>
      <c r="L56" s="11" t="s">
        <v>2</v>
      </c>
      <c r="M56" s="11" t="s">
        <v>3</v>
      </c>
      <c r="N56" s="11" t="s">
        <v>4</v>
      </c>
      <c r="O56" s="11" t="s">
        <v>5</v>
      </c>
      <c r="P56" s="11" t="s">
        <v>6</v>
      </c>
      <c r="Q56" s="11" t="s">
        <v>0</v>
      </c>
      <c r="R56" s="11" t="s">
        <v>1</v>
      </c>
      <c r="S56" s="11" t="s">
        <v>2</v>
      </c>
      <c r="T56" s="11" t="s">
        <v>3</v>
      </c>
      <c r="U56" s="11" t="s">
        <v>4</v>
      </c>
      <c r="V56" s="11" t="s">
        <v>5</v>
      </c>
      <c r="W56" s="11" t="s">
        <v>6</v>
      </c>
      <c r="X56" s="11" t="s">
        <v>0</v>
      </c>
      <c r="Y56" s="11" t="s">
        <v>1</v>
      </c>
      <c r="Z56" s="11" t="s">
        <v>2</v>
      </c>
      <c r="AA56" s="11" t="s">
        <v>3</v>
      </c>
      <c r="AB56" s="11" t="s">
        <v>4</v>
      </c>
      <c r="AC56" s="11" t="s">
        <v>5</v>
      </c>
      <c r="AD56" s="11" t="s">
        <v>6</v>
      </c>
      <c r="AE56" s="11" t="s">
        <v>0</v>
      </c>
      <c r="AF56" s="11" t="s">
        <v>1</v>
      </c>
      <c r="AG56" s="11" t="s">
        <v>2</v>
      </c>
      <c r="AH56" s="11" t="s">
        <v>3</v>
      </c>
      <c r="AI56" s="11" t="s">
        <v>4</v>
      </c>
      <c r="AJ56" s="11" t="s">
        <v>5</v>
      </c>
      <c r="AK56" s="11" t="s">
        <v>6</v>
      </c>
      <c r="AL56" s="11" t="s">
        <v>0</v>
      </c>
      <c r="AM56" s="14" t="s">
        <v>1</v>
      </c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4"/>
      <c r="ET56" s="64"/>
      <c r="EU56" s="64"/>
      <c r="EV56" s="64"/>
      <c r="EW56" s="64"/>
      <c r="EX56" s="64"/>
      <c r="EY56" s="64"/>
      <c r="EZ56" s="64"/>
      <c r="FA56" s="64"/>
      <c r="FB56" s="64"/>
      <c r="FC56" s="64"/>
      <c r="FD56" s="64"/>
      <c r="FE56" s="64"/>
      <c r="FF56" s="64"/>
      <c r="FG56" s="64"/>
      <c r="FH56" s="64"/>
      <c r="FI56" s="64"/>
      <c r="FJ56" s="64"/>
      <c r="FK56" s="64"/>
      <c r="FL56" s="64"/>
      <c r="FM56" s="64"/>
      <c r="FN56" s="64"/>
      <c r="FO56" s="64"/>
      <c r="FP56" s="64"/>
      <c r="FQ56" s="64"/>
      <c r="FR56" s="64"/>
      <c r="FS56" s="64"/>
      <c r="FT56" s="64"/>
      <c r="FU56" s="64"/>
      <c r="FV56" s="64"/>
      <c r="FW56" s="64"/>
      <c r="FX56" s="64"/>
      <c r="FY56" s="64"/>
      <c r="FZ56" s="64"/>
      <c r="GA56" s="64"/>
      <c r="GB56" s="64"/>
      <c r="GC56" s="64"/>
      <c r="GD56" s="64"/>
      <c r="GE56" s="64"/>
      <c r="GF56" s="64"/>
      <c r="GG56" s="64"/>
      <c r="GH56" s="64"/>
      <c r="GI56" s="64"/>
      <c r="GJ56" s="64"/>
      <c r="GK56" s="64"/>
      <c r="GL56" s="64"/>
      <c r="GM56" s="64"/>
      <c r="GN56" s="64"/>
      <c r="GO56" s="64"/>
      <c r="GP56" s="64"/>
      <c r="GQ56" s="64"/>
      <c r="GR56" s="64"/>
      <c r="GS56" s="64"/>
      <c r="GT56" s="64"/>
      <c r="GU56" s="64"/>
      <c r="GV56" s="64"/>
      <c r="GW56" s="64"/>
      <c r="GX56" s="64"/>
      <c r="GY56" s="64"/>
      <c r="GZ56" s="64"/>
      <c r="HA56" s="64"/>
      <c r="HB56" s="64"/>
      <c r="HC56" s="64"/>
      <c r="HD56" s="64"/>
      <c r="HE56" s="64"/>
      <c r="HF56" s="64"/>
      <c r="HG56" s="64"/>
      <c r="HH56" s="64"/>
      <c r="HI56" s="64"/>
      <c r="HJ56" s="64"/>
      <c r="HK56" s="64"/>
      <c r="HL56" s="64"/>
      <c r="HM56" s="64"/>
      <c r="HN56" s="64"/>
      <c r="HO56" s="64"/>
      <c r="HP56" s="64"/>
      <c r="HQ56" s="64"/>
      <c r="HR56" s="64"/>
      <c r="HS56" s="64"/>
      <c r="HT56" s="64"/>
      <c r="HU56" s="64"/>
      <c r="HV56" s="64"/>
      <c r="HW56" s="64"/>
      <c r="HX56" s="64"/>
      <c r="HY56" s="64"/>
      <c r="HZ56" s="64"/>
      <c r="IA56" s="64"/>
      <c r="IB56" s="64"/>
      <c r="IC56" s="64"/>
      <c r="ID56" s="64"/>
      <c r="IE56" s="64"/>
      <c r="IF56" s="64"/>
      <c r="IG56" s="64"/>
      <c r="IH56" s="64"/>
      <c r="II56" s="64"/>
      <c r="IJ56" s="64"/>
      <c r="IK56" s="64"/>
      <c r="IL56" s="64"/>
      <c r="IM56" s="64"/>
      <c r="IN56" s="64"/>
      <c r="IO56" s="64"/>
      <c r="IP56" s="64"/>
      <c r="IQ56" s="64"/>
      <c r="IR56" s="64"/>
      <c r="IS56" s="64"/>
      <c r="IT56" s="64"/>
      <c r="IU56" s="64"/>
      <c r="IV56" s="64"/>
      <c r="IW56" s="64"/>
      <c r="IX56" s="64"/>
      <c r="IY56" s="64"/>
      <c r="IZ56" s="64"/>
      <c r="JA56" s="64"/>
      <c r="JB56" s="64"/>
      <c r="JC56" s="64"/>
      <c r="JD56" s="64"/>
      <c r="JE56" s="64"/>
      <c r="JF56" s="64"/>
      <c r="JG56" s="64"/>
      <c r="JH56" s="64"/>
      <c r="JI56" s="64"/>
      <c r="JJ56" s="64"/>
      <c r="JK56" s="64"/>
      <c r="JL56" s="64"/>
      <c r="JM56" s="64"/>
      <c r="JN56" s="64"/>
    </row>
    <row r="57" spans="2:274" ht="19" customHeight="1" outlineLevel="1" thickBot="1" x14ac:dyDescent="0.45">
      <c r="B57" s="8" t="s">
        <v>29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27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38" t="s">
        <v>24</v>
      </c>
      <c r="AI57" s="139"/>
      <c r="AJ57" s="140"/>
      <c r="AK57" s="15"/>
      <c r="AL57" s="15"/>
      <c r="AM57" s="27"/>
    </row>
    <row r="58" spans="2:274" ht="19" customHeight="1" outlineLevel="1" thickTop="1" thickBot="1" x14ac:dyDescent="0.35">
      <c r="B58" s="45" t="s">
        <v>28</v>
      </c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99" t="s">
        <v>63</v>
      </c>
    </row>
    <row r="59" spans="2:274" ht="19" customHeight="1" outlineLevel="1" thickTop="1" thickBot="1" x14ac:dyDescent="0.45">
      <c r="B59" s="9" t="s">
        <v>25</v>
      </c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21"/>
      <c r="S59" s="31"/>
      <c r="T59" s="22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5"/>
    </row>
    <row r="60" spans="2:274" ht="19" customHeight="1" outlineLevel="1" x14ac:dyDescent="0.4">
      <c r="B60" s="9" t="s">
        <v>27</v>
      </c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8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</row>
    <row r="61" spans="2:274" ht="12" customHeight="1" x14ac:dyDescent="0.4"/>
    <row r="62" spans="2:274" s="10" customFormat="1" ht="19" customHeight="1" outlineLevel="1" x14ac:dyDescent="0.4">
      <c r="B62" s="144">
        <f>DATE(CalendarYear,9,1)</f>
        <v>46266</v>
      </c>
      <c r="C62" s="12" t="str">
        <f>IF(DAY(SepSun1)=1,"",IF(AND(YEAR(SepSun1+1)=CalendarYear,MONTH(SepSun1+1)=9),SepSun1+1,""))</f>
        <v/>
      </c>
      <c r="D62" s="12" t="str">
        <f>IF(DAY(SepSun1)=1,"",IF(AND(YEAR(SepSun1+2)=CalendarYear,MONTH(SepSun1+2)=9),SepSun1+2,""))</f>
        <v/>
      </c>
      <c r="E62" s="12">
        <f>IF(DAY(SepSun1)=1,"",IF(AND(YEAR(SepSun1+3)=CalendarYear,MONTH(SepSun1+3)=9),SepSun1+3,""))</f>
        <v>46266</v>
      </c>
      <c r="F62" s="12">
        <f>IF(DAY(SepSun1)=1,"",IF(AND(YEAR(SepSun1+4)=CalendarYear,MONTH(SepSun1+4)=9),SepSun1+4,""))</f>
        <v>46267</v>
      </c>
      <c r="G62" s="12">
        <f>IF(DAY(SepSun1)=1,"",IF(AND(YEAR(SepSun1+5)=CalendarYear,MONTH(SepSun1+5)=9),SepSun1+5,""))</f>
        <v>46268</v>
      </c>
      <c r="H62" s="12">
        <f>IF(DAY(SepSun1)=1,"",IF(AND(YEAR(SepSun1+6)=CalendarYear,MONTH(SepSun1+6)=9),SepSun1+6,""))</f>
        <v>46269</v>
      </c>
      <c r="I62" s="12">
        <f>IF(DAY(SepSun1)=1,IF(AND(YEAR(SepSun1)=CalendarYear,MONTH(SepSun1)=9),SepSun1,""),IF(AND(YEAR(SepSun1+7)=CalendarYear,MONTH(SepSun1+7)=9),SepSun1+7,""))</f>
        <v>46270</v>
      </c>
      <c r="J62" s="12">
        <f>IF(DAY(SepSun1)=1,IF(AND(YEAR(SepSun1+1)=CalendarYear,MONTH(SepSun1+1)=9),SepSun1+1,""),IF(AND(YEAR(SepSun1+8)=CalendarYear,MONTH(SepSun1+8)=9),SepSun1+8,""))</f>
        <v>46271</v>
      </c>
      <c r="K62" s="12">
        <f>IF(DAY(SepSun1)=1,IF(AND(YEAR(SepSun1+2)=CalendarYear,MONTH(SepSun1+2)=9),SepSun1+2,""),IF(AND(YEAR(SepSun1+9)=CalendarYear,MONTH(SepSun1+9)=9),SepSun1+9,""))</f>
        <v>46272</v>
      </c>
      <c r="L62" s="12">
        <f>IF(DAY(SepSun1)=1,IF(AND(YEAR(SepSun1+3)=CalendarYear,MONTH(SepSun1+3)=9),SepSun1+3,""),IF(AND(YEAR(SepSun1+10)=CalendarYear,MONTH(SepSun1+10)=9),SepSun1+10,""))</f>
        <v>46273</v>
      </c>
      <c r="M62" s="12">
        <f>IF(DAY(SepSun1)=1,IF(AND(YEAR(SepSun1+4)=CalendarYear,MONTH(SepSun1+4)=9),SepSun1+4,""),IF(AND(YEAR(SepSun1+11)=CalendarYear,MONTH(SepSun1+11)=9),SepSun1+11,""))</f>
        <v>46274</v>
      </c>
      <c r="N62" s="12">
        <f>IF(DAY(SepSun1)=1,IF(AND(YEAR(SepSun1+5)=CalendarYear,MONTH(SepSun1+5)=9),SepSun1+5,""),IF(AND(YEAR(SepSun1+12)=CalendarYear,MONTH(SepSun1+12)=9),SepSun1+12,""))</f>
        <v>46275</v>
      </c>
      <c r="O62" s="12">
        <f>IF(DAY(SepSun1)=1,IF(AND(YEAR(SepSun1+6)=CalendarYear,MONTH(SepSun1+6)=9),SepSun1+6,""),IF(AND(YEAR(SepSun1+13)=CalendarYear,MONTH(SepSun1+13)=9),SepSun1+13,""))</f>
        <v>46276</v>
      </c>
      <c r="P62" s="12">
        <f>IF(DAY(SepSun1)=1,IF(AND(YEAR(SepSun1+7)=CalendarYear,MONTH(SepSun1+7)=9),SepSun1+7,""),IF(AND(YEAR(SepSun1+14)=CalendarYear,MONTH(SepSun1+14)=9),SepSun1+14,""))</f>
        <v>46277</v>
      </c>
      <c r="Q62" s="12">
        <f>IF(DAY(SepSun1)=1,IF(AND(YEAR(SepSun1+8)=CalendarYear,MONTH(SepSun1+8)=9),SepSun1+8,""),IF(AND(YEAR(SepSun1+15)=CalendarYear,MONTH(SepSun1+15)=9),SepSun1+15,""))</f>
        <v>46278</v>
      </c>
      <c r="R62" s="12">
        <f>IF(DAY(SepSun1)=1,IF(AND(YEAR(SepSun1+9)=CalendarYear,MONTH(SepSun1+9)=9),SepSun1+9,""),IF(AND(YEAR(SepSun1+16)=CalendarYear,MONTH(SepSun1+16)=9),SepSun1+16,""))</f>
        <v>46279</v>
      </c>
      <c r="S62" s="12">
        <f>IF(DAY(SepSun1)=1,IF(AND(YEAR(SepSun1+10)=CalendarYear,MONTH(SepSun1+10)=9),SepSun1+10,""),IF(AND(YEAR(SepSun1+17)=CalendarYear,MONTH(SepSun1+17)=9),SepSun1+17,""))</f>
        <v>46280</v>
      </c>
      <c r="T62" s="12">
        <f>IF(DAY(SepSun1)=1,IF(AND(YEAR(SepSun1+11)=CalendarYear,MONTH(SepSun1+11)=9),SepSun1+11,""),IF(AND(YEAR(SepSun1+18)=CalendarYear,MONTH(SepSun1+18)=9),SepSun1+18,""))</f>
        <v>46281</v>
      </c>
      <c r="U62" s="12">
        <f>IF(DAY(SepSun1)=1,IF(AND(YEAR(SepSun1+12)=CalendarYear,MONTH(SepSun1+12)=9),SepSun1+12,""),IF(AND(YEAR(SepSun1+19)=CalendarYear,MONTH(SepSun1+19)=9),SepSun1+19,""))</f>
        <v>46282</v>
      </c>
      <c r="V62" s="12">
        <f>IF(DAY(SepSun1)=1,IF(AND(YEAR(SepSun1+13)=CalendarYear,MONTH(SepSun1+13)=9),SepSun1+13,""),IF(AND(YEAR(SepSun1+20)=CalendarYear,MONTH(SepSun1+20)=9),SepSun1+20,""))</f>
        <v>46283</v>
      </c>
      <c r="W62" s="12">
        <f>IF(DAY(SepSun1)=1,IF(AND(YEAR(SepSun1+14)=CalendarYear,MONTH(SepSun1+14)=9),SepSun1+14,""),IF(AND(YEAR(SepSun1+21)=CalendarYear,MONTH(SepSun1+21)=9),SepSun1+21,""))</f>
        <v>46284</v>
      </c>
      <c r="X62" s="12">
        <f>IF(DAY(SepSun1)=1,IF(AND(YEAR(SepSun1+15)=CalendarYear,MONTH(SepSun1+15)=9),SepSun1+15,""),IF(AND(YEAR(SepSun1+22)=CalendarYear,MONTH(SepSun1+22)=9),SepSun1+22,""))</f>
        <v>46285</v>
      </c>
      <c r="Y62" s="12">
        <f>IF(DAY(SepSun1)=1,IF(AND(YEAR(SepSun1+16)=CalendarYear,MONTH(SepSun1+16)=9),SepSun1+16,""),IF(AND(YEAR(SepSun1+23)=CalendarYear,MONTH(SepSun1+23)=9),SepSun1+23,""))</f>
        <v>46286</v>
      </c>
      <c r="Z62" s="12">
        <f>IF(DAY(SepSun1)=1,IF(AND(YEAR(SepSun1+17)=CalendarYear,MONTH(SepSun1+17)=9),SepSun1+17,""),IF(AND(YEAR(SepSun1+24)=CalendarYear,MONTH(SepSun1+24)=9),SepSun1+24,""))</f>
        <v>46287</v>
      </c>
      <c r="AA62" s="12">
        <f>IF(DAY(SepSun1)=1,IF(AND(YEAR(SepSun1+18)=CalendarYear,MONTH(SepSun1+18)=9),SepSun1+18,""),IF(AND(YEAR(SepSun1+25)=CalendarYear,MONTH(SepSun1+25)=9),SepSun1+25,""))</f>
        <v>46288</v>
      </c>
      <c r="AB62" s="12">
        <f>IF(DAY(SepSun1)=1,IF(AND(YEAR(SepSun1+19)=CalendarYear,MONTH(SepSun1+19)=9),SepSun1+19,""),IF(AND(YEAR(SepSun1+26)=CalendarYear,MONTH(SepSun1+26)=9),SepSun1+26,""))</f>
        <v>46289</v>
      </c>
      <c r="AC62" s="12">
        <f>IF(DAY(SepSun1)=1,IF(AND(YEAR(SepSun1+20)=CalendarYear,MONTH(SepSun1+20)=9),SepSun1+20,""),IF(AND(YEAR(SepSun1+27)=CalendarYear,MONTH(SepSun1+27)=9),SepSun1+27,""))</f>
        <v>46290</v>
      </c>
      <c r="AD62" s="12">
        <f>IF(DAY(SepSun1)=1,IF(AND(YEAR(SepSun1+21)=CalendarYear,MONTH(SepSun1+21)=9),SepSun1+21,""),IF(AND(YEAR(SepSun1+28)=CalendarYear,MONTH(SepSun1+28)=9),SepSun1+28,""))</f>
        <v>46291</v>
      </c>
      <c r="AE62" s="12">
        <f>IF(DAY(SepSun1)=1,IF(AND(YEAR(SepSun1+22)=CalendarYear,MONTH(SepSun1+22)=9),SepSun1+22,""),IF(AND(YEAR(SepSun1+29)=CalendarYear,MONTH(SepSun1+29)=9),SepSun1+29,""))</f>
        <v>46292</v>
      </c>
      <c r="AF62" s="12">
        <f>IF(DAY(SepSun1)=1,IF(AND(YEAR(SepSun1+23)=CalendarYear,MONTH(SepSun1+23)=9),SepSun1+23,""),IF(AND(YEAR(SepSun1+30)=CalendarYear,MONTH(SepSun1+30)=9),SepSun1+30,""))</f>
        <v>46293</v>
      </c>
      <c r="AG62" s="12">
        <f>IF(DAY(SepSun1)=1,IF(AND(YEAR(SepSun1+24)=CalendarYear,MONTH(SepSun1+24)=9),SepSun1+24,""),IF(AND(YEAR(SepSun1+31)=CalendarYear,MONTH(SepSun1+31)=9),SepSun1+31,""))</f>
        <v>46294</v>
      </c>
      <c r="AH62" s="12">
        <f>IF(DAY(SepSun1)=1,IF(AND(YEAR(SepSun1+25)=CalendarYear,MONTH(SepSun1+25)=9),SepSun1+25,""),IF(AND(YEAR(SepSun1+32)=CalendarYear,MONTH(SepSun1+32)=9),SepSun1+32,""))</f>
        <v>46295</v>
      </c>
      <c r="AI62" s="12" t="str">
        <f>IF(DAY(SepSun1)=1,IF(AND(YEAR(SepSun1+26)=CalendarYear,MONTH(SepSun1+26)=9),SepSun1+26,""),IF(AND(YEAR(SepSun1+33)=CalendarYear,MONTH(SepSun1+33)=9),SepSun1+33,""))</f>
        <v/>
      </c>
      <c r="AJ62" s="12" t="str">
        <f>IF(DAY(SepSun1)=1,IF(AND(YEAR(SepSun1+27)=CalendarYear,MONTH(SepSun1+27)=9),SepSun1+27,""),IF(AND(YEAR(SepSun1+34)=CalendarYear,MONTH(SepSun1+34)=9),SepSun1+34,""))</f>
        <v/>
      </c>
      <c r="AK62" s="12" t="str">
        <f>IF(DAY(SepSun1)=1,IF(AND(YEAR(SepSun1+28)=CalendarYear,MONTH(SepSun1+28)=9),SepSun1+28,""),IF(AND(YEAR(SepSun1+35)=CalendarYear,MONTH(SepSun1+35)=9),SepSun1+35,""))</f>
        <v/>
      </c>
      <c r="AL62" s="12" t="str">
        <f>IF(DAY(SepSun1)=1,IF(AND(YEAR(SepSun1+29)=CalendarYear,MONTH(SepSun1+29)=9),SepSun1+29,""),IF(AND(YEAR(SepSun1+36)=CalendarYear,MONTH(SepSun1+36)=9),SepSun1+36,""))</f>
        <v/>
      </c>
      <c r="AM62" s="13" t="str">
        <f>IF(DAY(SepSun1)=1,IF(AND(YEAR(SepSun1+30)=CalendarYear,MONTH(SepSun1+30)=9),SepSun1+30,""),IF(AND(YEAR(SepSun1+37)=CalendarYear,MONTH(SepSun1+37)=9),SepSun1+37,""))</f>
        <v/>
      </c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4"/>
      <c r="ET62" s="64"/>
      <c r="EU62" s="64"/>
      <c r="EV62" s="64"/>
      <c r="EW62" s="64"/>
      <c r="EX62" s="64"/>
      <c r="EY62" s="64"/>
      <c r="EZ62" s="64"/>
      <c r="FA62" s="64"/>
      <c r="FB62" s="64"/>
      <c r="FC62" s="64"/>
      <c r="FD62" s="64"/>
      <c r="FE62" s="64"/>
      <c r="FF62" s="64"/>
      <c r="FG62" s="64"/>
      <c r="FH62" s="64"/>
      <c r="FI62" s="64"/>
      <c r="FJ62" s="64"/>
      <c r="FK62" s="64"/>
      <c r="FL62" s="64"/>
      <c r="FM62" s="64"/>
      <c r="FN62" s="64"/>
      <c r="FO62" s="64"/>
      <c r="FP62" s="64"/>
      <c r="FQ62" s="64"/>
      <c r="FR62" s="64"/>
      <c r="FS62" s="64"/>
      <c r="FT62" s="64"/>
      <c r="FU62" s="64"/>
      <c r="FV62" s="64"/>
      <c r="FW62" s="64"/>
      <c r="FX62" s="64"/>
      <c r="FY62" s="64"/>
      <c r="FZ62" s="64"/>
      <c r="GA62" s="64"/>
      <c r="GB62" s="64"/>
      <c r="GC62" s="64"/>
      <c r="GD62" s="64"/>
      <c r="GE62" s="64"/>
      <c r="GF62" s="64"/>
      <c r="GG62" s="64"/>
      <c r="GH62" s="64"/>
      <c r="GI62" s="64"/>
      <c r="GJ62" s="64"/>
      <c r="GK62" s="64"/>
      <c r="GL62" s="64"/>
      <c r="GM62" s="64"/>
      <c r="GN62" s="64"/>
      <c r="GO62" s="64"/>
      <c r="GP62" s="64"/>
      <c r="GQ62" s="64"/>
      <c r="GR62" s="64"/>
      <c r="GS62" s="64"/>
      <c r="GT62" s="64"/>
      <c r="GU62" s="64"/>
      <c r="GV62" s="64"/>
      <c r="GW62" s="64"/>
      <c r="GX62" s="64"/>
      <c r="GY62" s="64"/>
      <c r="GZ62" s="64"/>
      <c r="HA62" s="64"/>
      <c r="HB62" s="64"/>
      <c r="HC62" s="64"/>
      <c r="HD62" s="64"/>
      <c r="HE62" s="64"/>
      <c r="HF62" s="64"/>
      <c r="HG62" s="64"/>
      <c r="HH62" s="64"/>
      <c r="HI62" s="64"/>
      <c r="HJ62" s="64"/>
      <c r="HK62" s="64"/>
      <c r="HL62" s="64"/>
      <c r="HM62" s="64"/>
      <c r="HN62" s="64"/>
      <c r="HO62" s="64"/>
      <c r="HP62" s="64"/>
      <c r="HQ62" s="64"/>
      <c r="HR62" s="64"/>
      <c r="HS62" s="64"/>
      <c r="HT62" s="64"/>
      <c r="HU62" s="64"/>
      <c r="HV62" s="64"/>
      <c r="HW62" s="64"/>
      <c r="HX62" s="64"/>
      <c r="HY62" s="64"/>
      <c r="HZ62" s="64"/>
      <c r="IA62" s="64"/>
      <c r="IB62" s="64"/>
      <c r="IC62" s="64"/>
      <c r="ID62" s="64"/>
      <c r="IE62" s="64"/>
      <c r="IF62" s="64"/>
      <c r="IG62" s="64"/>
      <c r="IH62" s="64"/>
      <c r="II62" s="64"/>
      <c r="IJ62" s="64"/>
      <c r="IK62" s="64"/>
      <c r="IL62" s="64"/>
      <c r="IM62" s="64"/>
      <c r="IN62" s="64"/>
      <c r="IO62" s="64"/>
      <c r="IP62" s="64"/>
      <c r="IQ62" s="64"/>
      <c r="IR62" s="64"/>
      <c r="IS62" s="64"/>
      <c r="IT62" s="64"/>
      <c r="IU62" s="64"/>
      <c r="IV62" s="64"/>
      <c r="IW62" s="64"/>
      <c r="IX62" s="64"/>
      <c r="IY62" s="64"/>
      <c r="IZ62" s="64"/>
      <c r="JA62" s="64"/>
      <c r="JB62" s="64"/>
      <c r="JC62" s="64"/>
      <c r="JD62" s="64"/>
      <c r="JE62" s="64"/>
      <c r="JF62" s="64"/>
      <c r="JG62" s="64"/>
      <c r="JH62" s="64"/>
      <c r="JI62" s="64"/>
      <c r="JJ62" s="64"/>
      <c r="JK62" s="64"/>
      <c r="JL62" s="64"/>
      <c r="JM62" s="64"/>
      <c r="JN62" s="64"/>
    </row>
    <row r="63" spans="2:274" s="10" customFormat="1" ht="19" customHeight="1" outlineLevel="1" x14ac:dyDescent="0.4">
      <c r="B63" s="145"/>
      <c r="C63" s="11" t="s">
        <v>0</v>
      </c>
      <c r="D63" s="11" t="s">
        <v>1</v>
      </c>
      <c r="E63" s="11" t="s">
        <v>2</v>
      </c>
      <c r="F63" s="11" t="s">
        <v>3</v>
      </c>
      <c r="G63" s="11" t="s">
        <v>4</v>
      </c>
      <c r="H63" s="11" t="s">
        <v>5</v>
      </c>
      <c r="I63" s="11" t="s">
        <v>6</v>
      </c>
      <c r="J63" s="11" t="s">
        <v>0</v>
      </c>
      <c r="K63" s="11" t="s">
        <v>1</v>
      </c>
      <c r="L63" s="11" t="s">
        <v>2</v>
      </c>
      <c r="M63" s="11" t="s">
        <v>3</v>
      </c>
      <c r="N63" s="11" t="s">
        <v>4</v>
      </c>
      <c r="O63" s="11" t="s">
        <v>5</v>
      </c>
      <c r="P63" s="11" t="s">
        <v>6</v>
      </c>
      <c r="Q63" s="11" t="s">
        <v>0</v>
      </c>
      <c r="R63" s="11" t="s">
        <v>1</v>
      </c>
      <c r="S63" s="11" t="s">
        <v>2</v>
      </c>
      <c r="T63" s="11" t="s">
        <v>3</v>
      </c>
      <c r="U63" s="11" t="s">
        <v>4</v>
      </c>
      <c r="V63" s="11" t="s">
        <v>5</v>
      </c>
      <c r="W63" s="11" t="s">
        <v>6</v>
      </c>
      <c r="X63" s="11" t="s">
        <v>0</v>
      </c>
      <c r="Y63" s="11" t="s">
        <v>1</v>
      </c>
      <c r="Z63" s="11" t="s">
        <v>2</v>
      </c>
      <c r="AA63" s="11" t="s">
        <v>3</v>
      </c>
      <c r="AB63" s="11" t="s">
        <v>4</v>
      </c>
      <c r="AC63" s="11" t="s">
        <v>5</v>
      </c>
      <c r="AD63" s="11" t="s">
        <v>6</v>
      </c>
      <c r="AE63" s="11" t="s">
        <v>0</v>
      </c>
      <c r="AF63" s="11" t="s">
        <v>1</v>
      </c>
      <c r="AG63" s="11" t="s">
        <v>2</v>
      </c>
      <c r="AH63" s="11" t="s">
        <v>3</v>
      </c>
      <c r="AI63" s="11" t="s">
        <v>4</v>
      </c>
      <c r="AJ63" s="11" t="s">
        <v>5</v>
      </c>
      <c r="AK63" s="11" t="s">
        <v>6</v>
      </c>
      <c r="AL63" s="11" t="s">
        <v>0</v>
      </c>
      <c r="AM63" s="14" t="s">
        <v>1</v>
      </c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4"/>
      <c r="ET63" s="64"/>
      <c r="EU63" s="64"/>
      <c r="EV63" s="64"/>
      <c r="EW63" s="64"/>
      <c r="EX63" s="64"/>
      <c r="EY63" s="64"/>
      <c r="EZ63" s="64"/>
      <c r="FA63" s="64"/>
      <c r="FB63" s="64"/>
      <c r="FC63" s="64"/>
      <c r="FD63" s="64"/>
      <c r="FE63" s="64"/>
      <c r="FF63" s="64"/>
      <c r="FG63" s="64"/>
      <c r="FH63" s="64"/>
      <c r="FI63" s="64"/>
      <c r="FJ63" s="64"/>
      <c r="FK63" s="64"/>
      <c r="FL63" s="64"/>
      <c r="FM63" s="64"/>
      <c r="FN63" s="64"/>
      <c r="FO63" s="64"/>
      <c r="FP63" s="64"/>
      <c r="FQ63" s="64"/>
      <c r="FR63" s="64"/>
      <c r="FS63" s="64"/>
      <c r="FT63" s="64"/>
      <c r="FU63" s="64"/>
      <c r="FV63" s="64"/>
      <c r="FW63" s="64"/>
      <c r="FX63" s="64"/>
      <c r="FY63" s="64"/>
      <c r="FZ63" s="64"/>
      <c r="GA63" s="64"/>
      <c r="GB63" s="64"/>
      <c r="GC63" s="64"/>
      <c r="GD63" s="64"/>
      <c r="GE63" s="64"/>
      <c r="GF63" s="64"/>
      <c r="GG63" s="64"/>
      <c r="GH63" s="64"/>
      <c r="GI63" s="64"/>
      <c r="GJ63" s="64"/>
      <c r="GK63" s="64"/>
      <c r="GL63" s="64"/>
      <c r="GM63" s="64"/>
      <c r="GN63" s="64"/>
      <c r="GO63" s="64"/>
      <c r="GP63" s="64"/>
      <c r="GQ63" s="64"/>
      <c r="GR63" s="64"/>
      <c r="GS63" s="64"/>
      <c r="GT63" s="64"/>
      <c r="GU63" s="64"/>
      <c r="GV63" s="64"/>
      <c r="GW63" s="64"/>
      <c r="GX63" s="64"/>
      <c r="GY63" s="64"/>
      <c r="GZ63" s="64"/>
      <c r="HA63" s="64"/>
      <c r="HB63" s="64"/>
      <c r="HC63" s="64"/>
      <c r="HD63" s="64"/>
      <c r="HE63" s="64"/>
      <c r="HF63" s="64"/>
      <c r="HG63" s="64"/>
      <c r="HH63" s="64"/>
      <c r="HI63" s="64"/>
      <c r="HJ63" s="64"/>
      <c r="HK63" s="64"/>
      <c r="HL63" s="64"/>
      <c r="HM63" s="64"/>
      <c r="HN63" s="64"/>
      <c r="HO63" s="64"/>
      <c r="HP63" s="64"/>
      <c r="HQ63" s="64"/>
      <c r="HR63" s="64"/>
      <c r="HS63" s="64"/>
      <c r="HT63" s="64"/>
      <c r="HU63" s="64"/>
      <c r="HV63" s="64"/>
      <c r="HW63" s="64"/>
      <c r="HX63" s="64"/>
      <c r="HY63" s="64"/>
      <c r="HZ63" s="64"/>
      <c r="IA63" s="64"/>
      <c r="IB63" s="64"/>
      <c r="IC63" s="64"/>
      <c r="ID63" s="64"/>
      <c r="IE63" s="64"/>
      <c r="IF63" s="64"/>
      <c r="IG63" s="64"/>
      <c r="IH63" s="64"/>
      <c r="II63" s="64"/>
      <c r="IJ63" s="64"/>
      <c r="IK63" s="64"/>
      <c r="IL63" s="64"/>
      <c r="IM63" s="64"/>
      <c r="IN63" s="64"/>
      <c r="IO63" s="64"/>
      <c r="IP63" s="64"/>
      <c r="IQ63" s="64"/>
      <c r="IR63" s="64"/>
      <c r="IS63" s="64"/>
      <c r="IT63" s="64"/>
      <c r="IU63" s="64"/>
      <c r="IV63" s="64"/>
      <c r="IW63" s="64"/>
      <c r="IX63" s="64"/>
      <c r="IY63" s="64"/>
      <c r="IZ63" s="64"/>
      <c r="JA63" s="64"/>
      <c r="JB63" s="64"/>
      <c r="JC63" s="64"/>
      <c r="JD63" s="64"/>
      <c r="JE63" s="64"/>
      <c r="JF63" s="64"/>
      <c r="JG63" s="64"/>
      <c r="JH63" s="64"/>
      <c r="JI63" s="64"/>
      <c r="JJ63" s="64"/>
      <c r="JK63" s="64"/>
      <c r="JL63" s="64"/>
      <c r="JM63" s="64"/>
      <c r="JN63" s="64"/>
    </row>
    <row r="64" spans="2:274" ht="19" customHeight="1" outlineLevel="1" thickBot="1" x14ac:dyDescent="0.45">
      <c r="B64" s="8" t="s">
        <v>29</v>
      </c>
      <c r="C64" s="15"/>
      <c r="D64" s="27"/>
      <c r="E64" s="27"/>
      <c r="F64" s="161" t="s">
        <v>17</v>
      </c>
      <c r="G64" s="153"/>
      <c r="H64" s="154"/>
      <c r="I64" s="18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73" t="s">
        <v>20</v>
      </c>
      <c r="AG64" s="174"/>
      <c r="AH64" s="175"/>
      <c r="AI64" s="16"/>
      <c r="AJ64" s="15"/>
      <c r="AK64" s="15"/>
      <c r="AL64" s="15"/>
      <c r="AM64" s="15"/>
    </row>
    <row r="65" spans="2:274" ht="19" customHeight="1" outlineLevel="1" thickTop="1" thickBot="1" x14ac:dyDescent="0.45">
      <c r="B65" s="46" t="s">
        <v>34</v>
      </c>
      <c r="C65" s="36"/>
      <c r="D65" s="36"/>
      <c r="E65" s="98" t="s">
        <v>57</v>
      </c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7"/>
    </row>
    <row r="66" spans="2:274" ht="19" customHeight="1" outlineLevel="1" thickTop="1" thickBot="1" x14ac:dyDescent="0.45">
      <c r="B66" s="9" t="s">
        <v>25</v>
      </c>
      <c r="C66" s="16"/>
      <c r="D66" s="15"/>
      <c r="E66" s="15"/>
      <c r="F66" s="15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21"/>
      <c r="Y66" s="32"/>
      <c r="Z66" s="33"/>
      <c r="AA66" s="34"/>
      <c r="AB66" s="22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</row>
    <row r="67" spans="2:274" ht="19" customHeight="1" outlineLevel="1" x14ac:dyDescent="0.4">
      <c r="B67" s="9" t="s">
        <v>27</v>
      </c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16"/>
      <c r="R67" s="16"/>
      <c r="S67" s="16"/>
      <c r="T67" s="16"/>
      <c r="U67" s="16"/>
      <c r="V67" s="16"/>
      <c r="W67" s="16"/>
      <c r="X67" s="16"/>
      <c r="Y67" s="15"/>
      <c r="Z67" s="15"/>
      <c r="AA67" s="15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</row>
    <row r="68" spans="2:274" ht="12" customHeight="1" x14ac:dyDescent="0.4"/>
    <row r="69" spans="2:274" s="10" customFormat="1" ht="19" customHeight="1" outlineLevel="1" x14ac:dyDescent="0.4">
      <c r="B69" s="144">
        <f>DATE(CalendarYear,10,1)</f>
        <v>46296</v>
      </c>
      <c r="C69" s="12" t="str">
        <f>IF(DAY(OctSun1)=1,"",IF(AND(YEAR(OctSun1+1)=CalendarYear,MONTH(OctSun1+1)=10),OctSun1+1,""))</f>
        <v/>
      </c>
      <c r="D69" s="12" t="str">
        <f>IF(DAY(OctSun1)=1,"",IF(AND(YEAR(OctSun1+2)=CalendarYear,MONTH(OctSun1+2)=10),OctSun1+2,""))</f>
        <v/>
      </c>
      <c r="E69" s="12" t="str">
        <f>IF(DAY(OctSun1)=1,"",IF(AND(YEAR(OctSun1+3)=CalendarYear,MONTH(OctSun1+3)=10),OctSun1+3,""))</f>
        <v/>
      </c>
      <c r="F69" s="12" t="str">
        <f>IF(DAY(OctSun1)=1,"",IF(AND(YEAR(OctSun1+4)=CalendarYear,MONTH(OctSun1+4)=10),OctSun1+4,""))</f>
        <v/>
      </c>
      <c r="G69" s="12">
        <f>IF(DAY(OctSun1)=1,"",IF(AND(YEAR(OctSun1+5)=CalendarYear,MONTH(OctSun1+5)=10),OctSun1+5,""))</f>
        <v>46296</v>
      </c>
      <c r="H69" s="12">
        <f>IF(DAY(OctSun1)=1,"",IF(AND(YEAR(OctSun1+6)=CalendarYear,MONTH(OctSun1+6)=10),OctSun1+6,""))</f>
        <v>46297</v>
      </c>
      <c r="I69" s="12">
        <f>IF(DAY(OctSun1)=1,IF(AND(YEAR(OctSun1)=CalendarYear,MONTH(OctSun1)=10),OctSun1,""),IF(AND(YEAR(OctSun1+7)=CalendarYear,MONTH(OctSun1+7)=10),OctSun1+7,""))</f>
        <v>46298</v>
      </c>
      <c r="J69" s="12">
        <f>IF(DAY(OctSun1)=1,IF(AND(YEAR(OctSun1+1)=CalendarYear,MONTH(OctSun1+1)=10),OctSun1+1,""),IF(AND(YEAR(OctSun1+8)=CalendarYear,MONTH(OctSun1+8)=10),OctSun1+8,""))</f>
        <v>46299</v>
      </c>
      <c r="K69" s="12">
        <f>IF(DAY(OctSun1)=1,IF(AND(YEAR(OctSun1+2)=CalendarYear,MONTH(OctSun1+2)=10),OctSun1+2,""),IF(AND(YEAR(OctSun1+9)=CalendarYear,MONTH(OctSun1+9)=10),OctSun1+9,""))</f>
        <v>46300</v>
      </c>
      <c r="L69" s="12">
        <f>IF(DAY(OctSun1)=1,IF(AND(YEAR(OctSun1+3)=CalendarYear,MONTH(OctSun1+3)=10),OctSun1+3,""),IF(AND(YEAR(OctSun1+10)=CalendarYear,MONTH(OctSun1+10)=10),OctSun1+10,""))</f>
        <v>46301</v>
      </c>
      <c r="M69" s="12">
        <f>IF(DAY(OctSun1)=1,IF(AND(YEAR(OctSun1+4)=CalendarYear,MONTH(OctSun1+4)=10),OctSun1+4,""),IF(AND(YEAR(OctSun1+11)=CalendarYear,MONTH(OctSun1+11)=10),OctSun1+11,""))</f>
        <v>46302</v>
      </c>
      <c r="N69" s="12">
        <f>IF(DAY(OctSun1)=1,IF(AND(YEAR(OctSun1+5)=CalendarYear,MONTH(OctSun1+5)=10),OctSun1+5,""),IF(AND(YEAR(OctSun1+12)=CalendarYear,MONTH(OctSun1+12)=10),OctSun1+12,""))</f>
        <v>46303</v>
      </c>
      <c r="O69" s="12">
        <f>IF(DAY(OctSun1)=1,IF(AND(YEAR(OctSun1+6)=CalendarYear,MONTH(OctSun1+6)=10),OctSun1+6,""),IF(AND(YEAR(OctSun1+13)=CalendarYear,MONTH(OctSun1+13)=10),OctSun1+13,""))</f>
        <v>46304</v>
      </c>
      <c r="P69" s="12">
        <f>IF(DAY(OctSun1)=1,IF(AND(YEAR(OctSun1+7)=CalendarYear,MONTH(OctSun1+7)=10),OctSun1+7,""),IF(AND(YEAR(OctSun1+14)=CalendarYear,MONTH(OctSun1+14)=10),OctSun1+14,""))</f>
        <v>46305</v>
      </c>
      <c r="Q69" s="12">
        <f>IF(DAY(OctSun1)=1,IF(AND(YEAR(OctSun1+8)=CalendarYear,MONTH(OctSun1+8)=10),OctSun1+8,""),IF(AND(YEAR(OctSun1+15)=CalendarYear,MONTH(OctSun1+15)=10),OctSun1+15,""))</f>
        <v>46306</v>
      </c>
      <c r="R69" s="12">
        <f>IF(DAY(OctSun1)=1,IF(AND(YEAR(OctSun1+9)=CalendarYear,MONTH(OctSun1+9)=10),OctSun1+9,""),IF(AND(YEAR(OctSun1+16)=CalendarYear,MONTH(OctSun1+16)=10),OctSun1+16,""))</f>
        <v>46307</v>
      </c>
      <c r="S69" s="12">
        <f>IF(DAY(OctSun1)=1,IF(AND(YEAR(OctSun1+10)=CalendarYear,MONTH(OctSun1+10)=10),OctSun1+10,""),IF(AND(YEAR(OctSun1+17)=CalendarYear,MONTH(OctSun1+17)=10),OctSun1+17,""))</f>
        <v>46308</v>
      </c>
      <c r="T69" s="12">
        <f>IF(DAY(OctSun1)=1,IF(AND(YEAR(OctSun1+11)=CalendarYear,MONTH(OctSun1+11)=10),OctSun1+11,""),IF(AND(YEAR(OctSun1+18)=CalendarYear,MONTH(OctSun1+18)=10),OctSun1+18,""))</f>
        <v>46309</v>
      </c>
      <c r="U69" s="12">
        <f>IF(DAY(OctSun1)=1,IF(AND(YEAR(OctSun1+12)=CalendarYear,MONTH(OctSun1+12)=10),OctSun1+12,""),IF(AND(YEAR(OctSun1+19)=CalendarYear,MONTH(OctSun1+19)=10),OctSun1+19,""))</f>
        <v>46310</v>
      </c>
      <c r="V69" s="12">
        <f>IF(DAY(OctSun1)=1,IF(AND(YEAR(OctSun1+13)=CalendarYear,MONTH(OctSun1+13)=10),OctSun1+13,""),IF(AND(YEAR(OctSun1+20)=CalendarYear,MONTH(OctSun1+20)=10),OctSun1+20,""))</f>
        <v>46311</v>
      </c>
      <c r="W69" s="12">
        <f>IF(DAY(OctSun1)=1,IF(AND(YEAR(OctSun1+14)=CalendarYear,MONTH(OctSun1+14)=10),OctSun1+14,""),IF(AND(YEAR(OctSun1+21)=CalendarYear,MONTH(OctSun1+21)=10),OctSun1+21,""))</f>
        <v>46312</v>
      </c>
      <c r="X69" s="12">
        <f>IF(DAY(OctSun1)=1,IF(AND(YEAR(OctSun1+15)=CalendarYear,MONTH(OctSun1+15)=10),OctSun1+15,""),IF(AND(YEAR(OctSun1+22)=CalendarYear,MONTH(OctSun1+22)=10),OctSun1+22,""))</f>
        <v>46313</v>
      </c>
      <c r="Y69" s="12">
        <f>IF(DAY(OctSun1)=1,IF(AND(YEAR(OctSun1+16)=CalendarYear,MONTH(OctSun1+16)=10),OctSun1+16,""),IF(AND(YEAR(OctSun1+23)=CalendarYear,MONTH(OctSun1+23)=10),OctSun1+23,""))</f>
        <v>46314</v>
      </c>
      <c r="Z69" s="12">
        <f>IF(DAY(OctSun1)=1,IF(AND(YEAR(OctSun1+17)=CalendarYear,MONTH(OctSun1+17)=10),OctSun1+17,""),IF(AND(YEAR(OctSun1+24)=CalendarYear,MONTH(OctSun1+24)=10),OctSun1+24,""))</f>
        <v>46315</v>
      </c>
      <c r="AA69" s="12">
        <f>IF(DAY(OctSun1)=1,IF(AND(YEAR(OctSun1+18)=CalendarYear,MONTH(OctSun1+18)=10),OctSun1+18,""),IF(AND(YEAR(OctSun1+25)=CalendarYear,MONTH(OctSun1+25)=10),OctSun1+25,""))</f>
        <v>46316</v>
      </c>
      <c r="AB69" s="12">
        <f>IF(DAY(OctSun1)=1,IF(AND(YEAR(OctSun1+19)=CalendarYear,MONTH(OctSun1+19)=10),OctSun1+19,""),IF(AND(YEAR(OctSun1+26)=CalendarYear,MONTH(OctSun1+26)=10),OctSun1+26,""))</f>
        <v>46317</v>
      </c>
      <c r="AC69" s="12">
        <f>IF(DAY(OctSun1)=1,IF(AND(YEAR(OctSun1+20)=CalendarYear,MONTH(OctSun1+20)=10),OctSun1+20,""),IF(AND(YEAR(OctSun1+27)=CalendarYear,MONTH(OctSun1+27)=10),OctSun1+27,""))</f>
        <v>46318</v>
      </c>
      <c r="AD69" s="12">
        <f>IF(DAY(OctSun1)=1,IF(AND(YEAR(OctSun1+21)=CalendarYear,MONTH(OctSun1+21)=10),OctSun1+21,""),IF(AND(YEAR(OctSun1+28)=CalendarYear,MONTH(OctSun1+28)=10),OctSun1+28,""))</f>
        <v>46319</v>
      </c>
      <c r="AE69" s="12">
        <f>IF(DAY(OctSun1)=1,IF(AND(YEAR(OctSun1+22)=CalendarYear,MONTH(OctSun1+22)=10),OctSun1+22,""),IF(AND(YEAR(OctSun1+29)=CalendarYear,MONTH(OctSun1+29)=10),OctSun1+29,""))</f>
        <v>46320</v>
      </c>
      <c r="AF69" s="12">
        <f>IF(DAY(OctSun1)=1,IF(AND(YEAR(OctSun1+23)=CalendarYear,MONTH(OctSun1+23)=10),OctSun1+23,""),IF(AND(YEAR(OctSun1+30)=CalendarYear,MONTH(OctSun1+30)=10),OctSun1+30,""))</f>
        <v>46321</v>
      </c>
      <c r="AG69" s="12">
        <f>IF(DAY(OctSun1)=1,IF(AND(YEAR(OctSun1+24)=CalendarYear,MONTH(OctSun1+24)=10),OctSun1+24,""),IF(AND(YEAR(OctSun1+31)=CalendarYear,MONTH(OctSun1+31)=10),OctSun1+31,""))</f>
        <v>46322</v>
      </c>
      <c r="AH69" s="12">
        <f>IF(DAY(OctSun1)=1,IF(AND(YEAR(OctSun1+25)=CalendarYear,MONTH(OctSun1+25)=10),OctSun1+25,""),IF(AND(YEAR(OctSun1+32)=CalendarYear,MONTH(OctSun1+32)=10),OctSun1+32,""))</f>
        <v>46323</v>
      </c>
      <c r="AI69" s="12">
        <f>IF(DAY(OctSun1)=1,IF(AND(YEAR(OctSun1+26)=CalendarYear,MONTH(OctSun1+26)=10),OctSun1+26,""),IF(AND(YEAR(OctSun1+33)=CalendarYear,MONTH(OctSun1+33)=10),OctSun1+33,""))</f>
        <v>46324</v>
      </c>
      <c r="AJ69" s="12">
        <f>IF(DAY(OctSun1)=1,IF(AND(YEAR(OctSun1+27)=CalendarYear,MONTH(OctSun1+27)=10),OctSun1+27,""),IF(AND(YEAR(OctSun1+34)=CalendarYear,MONTH(OctSun1+34)=10),OctSun1+34,""))</f>
        <v>46325</v>
      </c>
      <c r="AK69" s="12">
        <f>IF(DAY(OctSun1)=1,IF(AND(YEAR(OctSun1+28)=CalendarYear,MONTH(OctSun1+28)=10),OctSun1+28,""),IF(AND(YEAR(OctSun1+35)=CalendarYear,MONTH(OctSun1+35)=10),OctSun1+35,""))</f>
        <v>46326</v>
      </c>
      <c r="AL69" s="12" t="str">
        <f>IF(DAY(OctSun1)=1,IF(AND(YEAR(OctSun1+29)=CalendarYear,MONTH(OctSun1+29)=10),OctSun1+29,""),IF(AND(YEAR(OctSun1+36)=CalendarYear,MONTH(OctSun1+36)=10),OctSun1+36,""))</f>
        <v/>
      </c>
      <c r="AM69" s="13" t="str">
        <f>IF(DAY(OctSun1)=1,IF(AND(YEAR(OctSun1+30)=CalendarYear,MONTH(OctSun1+30)=10),OctSun1+30,""),IF(AND(YEAR(OctSun1+37)=CalendarYear,MONTH(OctSun1+37)=10),OctSun1+37,""))</f>
        <v/>
      </c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  <c r="BF69" s="64"/>
      <c r="BG69" s="64"/>
      <c r="BH69" s="64"/>
      <c r="BI69" s="64"/>
      <c r="BJ69" s="64"/>
      <c r="BK69" s="64"/>
      <c r="BL69" s="64"/>
      <c r="BM69" s="64"/>
      <c r="BN69" s="64"/>
      <c r="BO69" s="64"/>
      <c r="BP69" s="64"/>
      <c r="BQ69" s="64"/>
      <c r="BR69" s="64"/>
      <c r="BS69" s="64"/>
      <c r="BT69" s="64"/>
      <c r="BU69" s="64"/>
      <c r="BV69" s="64"/>
      <c r="BW69" s="64"/>
      <c r="BX69" s="64"/>
      <c r="BY69" s="64"/>
      <c r="BZ69" s="64"/>
      <c r="CA69" s="64"/>
      <c r="CB69" s="64"/>
      <c r="CC69" s="64"/>
      <c r="CD69" s="64"/>
      <c r="CE69" s="64"/>
      <c r="CF69" s="64"/>
      <c r="CG69" s="64"/>
      <c r="CH69" s="64"/>
      <c r="CI69" s="64"/>
      <c r="CJ69" s="64"/>
      <c r="CK69" s="64"/>
      <c r="CL69" s="64"/>
      <c r="CM69" s="64"/>
      <c r="CN69" s="64"/>
      <c r="CO69" s="64"/>
      <c r="CP69" s="64"/>
      <c r="CQ69" s="64"/>
      <c r="CR69" s="64"/>
      <c r="CS69" s="64"/>
      <c r="CT69" s="64"/>
      <c r="CU69" s="64"/>
      <c r="CV69" s="64"/>
      <c r="CW69" s="64"/>
      <c r="CX69" s="64"/>
      <c r="CY69" s="64"/>
      <c r="CZ69" s="64"/>
      <c r="DA69" s="64"/>
      <c r="DB69" s="64"/>
      <c r="DC69" s="64"/>
      <c r="DD69" s="64"/>
      <c r="DE69" s="64"/>
      <c r="DF69" s="64"/>
      <c r="DG69" s="64"/>
      <c r="DH69" s="64"/>
      <c r="DI69" s="64"/>
      <c r="DJ69" s="64"/>
      <c r="DK69" s="64"/>
      <c r="DL69" s="64"/>
      <c r="DM69" s="64"/>
      <c r="DN69" s="64"/>
      <c r="DO69" s="64"/>
      <c r="DP69" s="64"/>
      <c r="DQ69" s="64"/>
      <c r="DR69" s="64"/>
      <c r="DS69" s="64"/>
      <c r="DT69" s="64"/>
      <c r="DU69" s="64"/>
      <c r="DV69" s="64"/>
      <c r="DW69" s="64"/>
      <c r="DX69" s="64"/>
      <c r="DY69" s="64"/>
      <c r="DZ69" s="64"/>
      <c r="EA69" s="64"/>
      <c r="EB69" s="64"/>
      <c r="EC69" s="64"/>
      <c r="ED69" s="64"/>
      <c r="EE69" s="64"/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4"/>
      <c r="ET69" s="64"/>
      <c r="EU69" s="64"/>
      <c r="EV69" s="64"/>
      <c r="EW69" s="64"/>
      <c r="EX69" s="64"/>
      <c r="EY69" s="64"/>
      <c r="EZ69" s="64"/>
      <c r="FA69" s="64"/>
      <c r="FB69" s="64"/>
      <c r="FC69" s="64"/>
      <c r="FD69" s="64"/>
      <c r="FE69" s="64"/>
      <c r="FF69" s="64"/>
      <c r="FG69" s="64"/>
      <c r="FH69" s="64"/>
      <c r="FI69" s="64"/>
      <c r="FJ69" s="64"/>
      <c r="FK69" s="64"/>
      <c r="FL69" s="64"/>
      <c r="FM69" s="64"/>
      <c r="FN69" s="64"/>
      <c r="FO69" s="64"/>
      <c r="FP69" s="64"/>
      <c r="FQ69" s="64"/>
      <c r="FR69" s="64"/>
      <c r="FS69" s="64"/>
      <c r="FT69" s="64"/>
      <c r="FU69" s="64"/>
      <c r="FV69" s="64"/>
      <c r="FW69" s="64"/>
      <c r="FX69" s="64"/>
      <c r="FY69" s="64"/>
      <c r="FZ69" s="64"/>
      <c r="GA69" s="64"/>
      <c r="GB69" s="64"/>
      <c r="GC69" s="64"/>
      <c r="GD69" s="64"/>
      <c r="GE69" s="64"/>
      <c r="GF69" s="64"/>
      <c r="GG69" s="64"/>
      <c r="GH69" s="64"/>
      <c r="GI69" s="64"/>
      <c r="GJ69" s="64"/>
      <c r="GK69" s="64"/>
      <c r="GL69" s="64"/>
      <c r="GM69" s="64"/>
      <c r="GN69" s="64"/>
      <c r="GO69" s="64"/>
      <c r="GP69" s="64"/>
      <c r="GQ69" s="64"/>
      <c r="GR69" s="64"/>
      <c r="GS69" s="64"/>
      <c r="GT69" s="64"/>
      <c r="GU69" s="64"/>
      <c r="GV69" s="64"/>
      <c r="GW69" s="64"/>
      <c r="GX69" s="64"/>
      <c r="GY69" s="64"/>
      <c r="GZ69" s="64"/>
      <c r="HA69" s="64"/>
      <c r="HB69" s="64"/>
      <c r="HC69" s="64"/>
      <c r="HD69" s="64"/>
      <c r="HE69" s="64"/>
      <c r="HF69" s="64"/>
      <c r="HG69" s="64"/>
      <c r="HH69" s="64"/>
      <c r="HI69" s="64"/>
      <c r="HJ69" s="64"/>
      <c r="HK69" s="64"/>
      <c r="HL69" s="64"/>
      <c r="HM69" s="64"/>
      <c r="HN69" s="64"/>
      <c r="HO69" s="64"/>
      <c r="HP69" s="64"/>
      <c r="HQ69" s="64"/>
      <c r="HR69" s="64"/>
      <c r="HS69" s="64"/>
      <c r="HT69" s="64"/>
      <c r="HU69" s="64"/>
      <c r="HV69" s="64"/>
      <c r="HW69" s="64"/>
      <c r="HX69" s="64"/>
      <c r="HY69" s="64"/>
      <c r="HZ69" s="64"/>
      <c r="IA69" s="64"/>
      <c r="IB69" s="64"/>
      <c r="IC69" s="64"/>
      <c r="ID69" s="64"/>
      <c r="IE69" s="64"/>
      <c r="IF69" s="64"/>
      <c r="IG69" s="64"/>
      <c r="IH69" s="64"/>
      <c r="II69" s="64"/>
      <c r="IJ69" s="64"/>
      <c r="IK69" s="64"/>
      <c r="IL69" s="64"/>
      <c r="IM69" s="64"/>
      <c r="IN69" s="64"/>
      <c r="IO69" s="64"/>
      <c r="IP69" s="64"/>
      <c r="IQ69" s="64"/>
      <c r="IR69" s="64"/>
      <c r="IS69" s="64"/>
      <c r="IT69" s="64"/>
      <c r="IU69" s="64"/>
      <c r="IV69" s="64"/>
      <c r="IW69" s="64"/>
      <c r="IX69" s="64"/>
      <c r="IY69" s="64"/>
      <c r="IZ69" s="64"/>
      <c r="JA69" s="64"/>
      <c r="JB69" s="64"/>
      <c r="JC69" s="64"/>
      <c r="JD69" s="64"/>
      <c r="JE69" s="64"/>
      <c r="JF69" s="64"/>
      <c r="JG69" s="64"/>
      <c r="JH69" s="64"/>
      <c r="JI69" s="64"/>
      <c r="JJ69" s="64"/>
      <c r="JK69" s="64"/>
      <c r="JL69" s="64"/>
      <c r="JM69" s="64"/>
      <c r="JN69" s="64"/>
    </row>
    <row r="70" spans="2:274" s="10" customFormat="1" ht="19" customHeight="1" outlineLevel="1" x14ac:dyDescent="0.4">
      <c r="B70" s="145"/>
      <c r="C70" s="11" t="s">
        <v>0</v>
      </c>
      <c r="D70" s="11" t="s">
        <v>1</v>
      </c>
      <c r="E70" s="11" t="s">
        <v>2</v>
      </c>
      <c r="F70" s="11" t="s">
        <v>3</v>
      </c>
      <c r="G70" s="11" t="s">
        <v>4</v>
      </c>
      <c r="H70" s="11" t="s">
        <v>5</v>
      </c>
      <c r="I70" s="11" t="s">
        <v>6</v>
      </c>
      <c r="J70" s="11" t="s">
        <v>0</v>
      </c>
      <c r="K70" s="11" t="s">
        <v>1</v>
      </c>
      <c r="L70" s="11" t="s">
        <v>2</v>
      </c>
      <c r="M70" s="11" t="s">
        <v>3</v>
      </c>
      <c r="N70" s="11" t="s">
        <v>4</v>
      </c>
      <c r="O70" s="11" t="s">
        <v>5</v>
      </c>
      <c r="P70" s="11" t="s">
        <v>6</v>
      </c>
      <c r="Q70" s="11" t="s">
        <v>0</v>
      </c>
      <c r="R70" s="11" t="s">
        <v>1</v>
      </c>
      <c r="S70" s="11" t="s">
        <v>2</v>
      </c>
      <c r="T70" s="11" t="s">
        <v>3</v>
      </c>
      <c r="U70" s="11" t="s">
        <v>4</v>
      </c>
      <c r="V70" s="11" t="s">
        <v>5</v>
      </c>
      <c r="W70" s="11" t="s">
        <v>6</v>
      </c>
      <c r="X70" s="11" t="s">
        <v>0</v>
      </c>
      <c r="Y70" s="11" t="s">
        <v>1</v>
      </c>
      <c r="Z70" s="11" t="s">
        <v>2</v>
      </c>
      <c r="AA70" s="11" t="s">
        <v>3</v>
      </c>
      <c r="AB70" s="11" t="s">
        <v>4</v>
      </c>
      <c r="AC70" s="11" t="s">
        <v>5</v>
      </c>
      <c r="AD70" s="11" t="s">
        <v>6</v>
      </c>
      <c r="AE70" s="11" t="s">
        <v>0</v>
      </c>
      <c r="AF70" s="11" t="s">
        <v>1</v>
      </c>
      <c r="AG70" s="11" t="s">
        <v>2</v>
      </c>
      <c r="AH70" s="11" t="s">
        <v>3</v>
      </c>
      <c r="AI70" s="11" t="s">
        <v>4</v>
      </c>
      <c r="AJ70" s="11" t="s">
        <v>5</v>
      </c>
      <c r="AK70" s="11" t="s">
        <v>6</v>
      </c>
      <c r="AL70" s="11" t="s">
        <v>0</v>
      </c>
      <c r="AM70" s="14" t="s">
        <v>1</v>
      </c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64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4"/>
      <c r="CA70" s="64"/>
      <c r="CB70" s="64"/>
      <c r="CC70" s="64"/>
      <c r="CD70" s="64"/>
      <c r="CE70" s="64"/>
      <c r="CF70" s="64"/>
      <c r="CG70" s="64"/>
      <c r="CH70" s="64"/>
      <c r="CI70" s="64"/>
      <c r="CJ70" s="64"/>
      <c r="CK70" s="64"/>
      <c r="CL70" s="64"/>
      <c r="CM70" s="64"/>
      <c r="CN70" s="64"/>
      <c r="CO70" s="64"/>
      <c r="CP70" s="64"/>
      <c r="CQ70" s="64"/>
      <c r="CR70" s="64"/>
      <c r="CS70" s="64"/>
      <c r="CT70" s="64"/>
      <c r="CU70" s="64"/>
      <c r="CV70" s="64"/>
      <c r="CW70" s="64"/>
      <c r="CX70" s="64"/>
      <c r="CY70" s="64"/>
      <c r="CZ70" s="64"/>
      <c r="DA70" s="64"/>
      <c r="DB70" s="64"/>
      <c r="DC70" s="64"/>
      <c r="DD70" s="64"/>
      <c r="DE70" s="64"/>
      <c r="DF70" s="64"/>
      <c r="DG70" s="64"/>
      <c r="DH70" s="64"/>
      <c r="DI70" s="64"/>
      <c r="DJ70" s="64"/>
      <c r="DK70" s="64"/>
      <c r="DL70" s="64"/>
      <c r="DM70" s="64"/>
      <c r="DN70" s="64"/>
      <c r="DO70" s="64"/>
      <c r="DP70" s="64"/>
      <c r="DQ70" s="64"/>
      <c r="DR70" s="64"/>
      <c r="DS70" s="64"/>
      <c r="DT70" s="64"/>
      <c r="DU70" s="64"/>
      <c r="DV70" s="64"/>
      <c r="DW70" s="64"/>
      <c r="DX70" s="64"/>
      <c r="DY70" s="64"/>
      <c r="DZ70" s="64"/>
      <c r="EA70" s="64"/>
      <c r="EB70" s="64"/>
      <c r="EC70" s="64"/>
      <c r="ED70" s="64"/>
      <c r="EE70" s="64"/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4"/>
      <c r="ET70" s="64"/>
      <c r="EU70" s="64"/>
      <c r="EV70" s="64"/>
      <c r="EW70" s="64"/>
      <c r="EX70" s="64"/>
      <c r="EY70" s="64"/>
      <c r="EZ70" s="64"/>
      <c r="FA70" s="64"/>
      <c r="FB70" s="64"/>
      <c r="FC70" s="64"/>
      <c r="FD70" s="64"/>
      <c r="FE70" s="64"/>
      <c r="FF70" s="64"/>
      <c r="FG70" s="64"/>
      <c r="FH70" s="64"/>
      <c r="FI70" s="64"/>
      <c r="FJ70" s="64"/>
      <c r="FK70" s="64"/>
      <c r="FL70" s="64"/>
      <c r="FM70" s="64"/>
      <c r="FN70" s="64"/>
      <c r="FO70" s="64"/>
      <c r="FP70" s="64"/>
      <c r="FQ70" s="64"/>
      <c r="FR70" s="64"/>
      <c r="FS70" s="64"/>
      <c r="FT70" s="64"/>
      <c r="FU70" s="64"/>
      <c r="FV70" s="64"/>
      <c r="FW70" s="64"/>
      <c r="FX70" s="64"/>
      <c r="FY70" s="64"/>
      <c r="FZ70" s="64"/>
      <c r="GA70" s="64"/>
      <c r="GB70" s="64"/>
      <c r="GC70" s="64"/>
      <c r="GD70" s="64"/>
      <c r="GE70" s="64"/>
      <c r="GF70" s="64"/>
      <c r="GG70" s="64"/>
      <c r="GH70" s="64"/>
      <c r="GI70" s="64"/>
      <c r="GJ70" s="64"/>
      <c r="GK70" s="64"/>
      <c r="GL70" s="64"/>
      <c r="GM70" s="64"/>
      <c r="GN70" s="64"/>
      <c r="GO70" s="64"/>
      <c r="GP70" s="64"/>
      <c r="GQ70" s="64"/>
      <c r="GR70" s="64"/>
      <c r="GS70" s="64"/>
      <c r="GT70" s="64"/>
      <c r="GU70" s="64"/>
      <c r="GV70" s="64"/>
      <c r="GW70" s="64"/>
      <c r="GX70" s="64"/>
      <c r="GY70" s="64"/>
      <c r="GZ70" s="64"/>
      <c r="HA70" s="64"/>
      <c r="HB70" s="64"/>
      <c r="HC70" s="64"/>
      <c r="HD70" s="64"/>
      <c r="HE70" s="64"/>
      <c r="HF70" s="64"/>
      <c r="HG70" s="64"/>
      <c r="HH70" s="64"/>
      <c r="HI70" s="64"/>
      <c r="HJ70" s="64"/>
      <c r="HK70" s="64"/>
      <c r="HL70" s="64"/>
      <c r="HM70" s="64"/>
      <c r="HN70" s="64"/>
      <c r="HO70" s="64"/>
      <c r="HP70" s="64"/>
      <c r="HQ70" s="64"/>
      <c r="HR70" s="64"/>
      <c r="HS70" s="64"/>
      <c r="HT70" s="64"/>
      <c r="HU70" s="64"/>
      <c r="HV70" s="64"/>
      <c r="HW70" s="64"/>
      <c r="HX70" s="64"/>
      <c r="HY70" s="64"/>
      <c r="HZ70" s="64"/>
      <c r="IA70" s="64"/>
      <c r="IB70" s="64"/>
      <c r="IC70" s="64"/>
      <c r="ID70" s="64"/>
      <c r="IE70" s="64"/>
      <c r="IF70" s="64"/>
      <c r="IG70" s="64"/>
      <c r="IH70" s="64"/>
      <c r="II70" s="64"/>
      <c r="IJ70" s="64"/>
      <c r="IK70" s="64"/>
      <c r="IL70" s="64"/>
      <c r="IM70" s="64"/>
      <c r="IN70" s="64"/>
      <c r="IO70" s="64"/>
      <c r="IP70" s="64"/>
      <c r="IQ70" s="64"/>
      <c r="IR70" s="64"/>
      <c r="IS70" s="64"/>
      <c r="IT70" s="64"/>
      <c r="IU70" s="64"/>
      <c r="IV70" s="64"/>
      <c r="IW70" s="64"/>
      <c r="IX70" s="64"/>
      <c r="IY70" s="64"/>
      <c r="IZ70" s="64"/>
      <c r="JA70" s="64"/>
      <c r="JB70" s="64"/>
      <c r="JC70" s="64"/>
      <c r="JD70" s="64"/>
      <c r="JE70" s="64"/>
      <c r="JF70" s="64"/>
      <c r="JG70" s="64"/>
      <c r="JH70" s="64"/>
      <c r="JI70" s="64"/>
      <c r="JJ70" s="64"/>
      <c r="JK70" s="64"/>
      <c r="JL70" s="64"/>
      <c r="JM70" s="64"/>
      <c r="JN70" s="64"/>
    </row>
    <row r="71" spans="2:274" ht="19" customHeight="1" outlineLevel="1" thickBot="1" x14ac:dyDescent="0.45">
      <c r="B71" s="35" t="s">
        <v>29</v>
      </c>
      <c r="C71" s="27"/>
      <c r="D71" s="27"/>
      <c r="E71" s="44"/>
      <c r="F71" s="44"/>
      <c r="G71" s="165" t="s">
        <v>19</v>
      </c>
      <c r="H71" s="166"/>
      <c r="I71" s="47"/>
      <c r="J71" s="48"/>
      <c r="K71" s="137" t="s">
        <v>18</v>
      </c>
      <c r="L71" s="137"/>
      <c r="M71" s="137"/>
      <c r="N71" s="137"/>
      <c r="O71" s="137"/>
      <c r="P71" s="48"/>
      <c r="Q71" s="48"/>
      <c r="R71" s="48"/>
      <c r="S71" s="48"/>
      <c r="T71" s="117" t="s">
        <v>21</v>
      </c>
      <c r="U71" s="118"/>
      <c r="V71" s="119"/>
      <c r="W71" s="49"/>
      <c r="X71" s="48"/>
      <c r="Y71" s="48"/>
      <c r="Z71" s="48"/>
      <c r="AA71" s="48"/>
      <c r="AB71" s="48"/>
      <c r="AC71" s="48"/>
      <c r="AD71" s="48"/>
      <c r="AE71" s="48"/>
      <c r="AF71" s="48"/>
      <c r="AG71" s="170" t="s">
        <v>22</v>
      </c>
      <c r="AH71" s="171" t="e">
        <f t="shared" ref="AH71:AJ71" si="4">IF(OR(NOT(ISNUMBER(AH69)),AH69&lt;Job1_StartDate),"",IF(MID(Job1_Pattern,MOD(AH69-Job1_StartDate,LEN(Job1_Pattern))+1,1)=Job1_Shift1_Code,1,IF(MID(Job1_Pattern,MOD(AH69-Job1_StartDate,LEN(Job1_Pattern))+1,1)=Job1_Shift2_Code,2,IF(MID(Job1_Pattern,MOD(AH69-Job1_StartDate,LEN(Job1_Pattern))+1,1)=Job1_Shift3_Code,3,""))))</f>
        <v>#REF!</v>
      </c>
      <c r="AI71" s="171" t="e">
        <f t="shared" si="4"/>
        <v>#REF!</v>
      </c>
      <c r="AJ71" s="172" t="e">
        <f t="shared" si="4"/>
        <v>#REF!</v>
      </c>
      <c r="AK71" s="27"/>
      <c r="AL71" s="27"/>
      <c r="AM71" s="27"/>
    </row>
    <row r="72" spans="2:274" ht="19" customHeight="1" outlineLevel="1" thickTop="1" thickBot="1" x14ac:dyDescent="0.45">
      <c r="B72" s="46" t="s">
        <v>34</v>
      </c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162" t="s">
        <v>62</v>
      </c>
      <c r="AA72" s="163"/>
      <c r="AB72" s="164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7"/>
    </row>
    <row r="73" spans="2:274" ht="19" customHeight="1" outlineLevel="1" thickTop="1" thickBot="1" x14ac:dyDescent="0.45">
      <c r="B73" s="8" t="s">
        <v>25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7"/>
      <c r="R73" s="43"/>
      <c r="S73" s="18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</row>
    <row r="74" spans="2:274" ht="19" customHeight="1" outlineLevel="1" x14ac:dyDescent="0.4">
      <c r="B74" s="9" t="s">
        <v>27</v>
      </c>
      <c r="C74" s="16"/>
      <c r="D74" s="16"/>
      <c r="E74" s="16"/>
      <c r="F74" s="16"/>
      <c r="G74" s="16"/>
      <c r="H74" s="16"/>
      <c r="I74" s="24"/>
      <c r="J74" s="16"/>
      <c r="K74" s="16"/>
      <c r="L74" s="16"/>
      <c r="M74" s="16"/>
      <c r="N74" s="16"/>
      <c r="O74" s="16"/>
      <c r="P74" s="16"/>
      <c r="Q74" s="16"/>
      <c r="R74" s="15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25"/>
      <c r="AG74" s="25"/>
      <c r="AH74" s="25"/>
      <c r="AI74" s="25"/>
      <c r="AJ74" s="25"/>
      <c r="AK74" s="25"/>
      <c r="AL74" s="16"/>
      <c r="AM74" s="16"/>
    </row>
    <row r="75" spans="2:274" ht="12" customHeight="1" x14ac:dyDescent="0.4"/>
    <row r="76" spans="2:274" s="10" customFormat="1" ht="19" customHeight="1" outlineLevel="1" x14ac:dyDescent="0.4">
      <c r="B76" s="144">
        <f>DATE(CalendarYear,11,1)</f>
        <v>46327</v>
      </c>
      <c r="C76" s="12">
        <f>IF(DAY(NovSun1)=1,"",IF(AND(YEAR(NovSun1+1)=CalendarYear,MONTH(NovSun1+1)=11),NovSun1+1,""))</f>
        <v>46327</v>
      </c>
      <c r="D76" s="12">
        <f>IF(DAY(NovSun1)=1,"",IF(AND(YEAR(NovSun1+2)=CalendarYear,MONTH(NovSun1+2)=11),NovSun1+2,""))</f>
        <v>46328</v>
      </c>
      <c r="E76" s="12">
        <f>IF(DAY(NovSun1)=1,"",IF(AND(YEAR(NovSun1+3)=CalendarYear,MONTH(NovSun1+3)=11),NovSun1+3,""))</f>
        <v>46329</v>
      </c>
      <c r="F76" s="12">
        <f>IF(DAY(NovSun1)=1,"",IF(AND(YEAR(NovSun1+4)=CalendarYear,MONTH(NovSun1+4)=11),NovSun1+4,""))</f>
        <v>46330</v>
      </c>
      <c r="G76" s="12">
        <f>IF(DAY(NovSun1)=1,"",IF(AND(YEAR(NovSun1+5)=CalendarYear,MONTH(NovSun1+5)=11),NovSun1+5,""))</f>
        <v>46331</v>
      </c>
      <c r="H76" s="12">
        <f>IF(DAY(NovSun1)=1,"",IF(AND(YEAR(NovSun1+6)=CalendarYear,MONTH(NovSun1+6)=11),NovSun1+6,""))</f>
        <v>46332</v>
      </c>
      <c r="I76" s="12">
        <f>IF(DAY(NovSun1)=1,IF(AND(YEAR(NovSun1)=CalendarYear,MONTH(NovSun1)=11),NovSun1,""),IF(AND(YEAR(NovSun1+7)=CalendarYear,MONTH(NovSun1+7)=11),NovSun1+7,""))</f>
        <v>46333</v>
      </c>
      <c r="J76" s="12">
        <f>IF(DAY(NovSun1)=1,IF(AND(YEAR(NovSun1+1)=CalendarYear,MONTH(NovSun1+1)=11),NovSun1+1,""),IF(AND(YEAR(NovSun1+8)=CalendarYear,MONTH(NovSun1+8)=11),NovSun1+8,""))</f>
        <v>46334</v>
      </c>
      <c r="K76" s="12">
        <f>IF(DAY(NovSun1)=1,IF(AND(YEAR(NovSun1+2)=CalendarYear,MONTH(NovSun1+2)=11),NovSun1+2,""),IF(AND(YEAR(NovSun1+9)=CalendarYear,MONTH(NovSun1+9)=11),NovSun1+9,""))</f>
        <v>46335</v>
      </c>
      <c r="L76" s="12">
        <f>IF(DAY(NovSun1)=1,IF(AND(YEAR(NovSun1+3)=CalendarYear,MONTH(NovSun1+3)=11),NovSun1+3,""),IF(AND(YEAR(NovSun1+10)=CalendarYear,MONTH(NovSun1+10)=11),NovSun1+10,""))</f>
        <v>46336</v>
      </c>
      <c r="M76" s="12">
        <f>IF(DAY(NovSun1)=1,IF(AND(YEAR(NovSun1+4)=CalendarYear,MONTH(NovSun1+4)=11),NovSun1+4,""),IF(AND(YEAR(NovSun1+11)=CalendarYear,MONTH(NovSun1+11)=11),NovSun1+11,""))</f>
        <v>46337</v>
      </c>
      <c r="N76" s="12">
        <f>IF(DAY(NovSun1)=1,IF(AND(YEAR(NovSun1+5)=CalendarYear,MONTH(NovSun1+5)=11),NovSun1+5,""),IF(AND(YEAR(NovSun1+12)=CalendarYear,MONTH(NovSun1+12)=11),NovSun1+12,""))</f>
        <v>46338</v>
      </c>
      <c r="O76" s="12">
        <f>IF(DAY(NovSun1)=1,IF(AND(YEAR(NovSun1+6)=CalendarYear,MONTH(NovSun1+6)=11),NovSun1+6,""),IF(AND(YEAR(NovSun1+13)=CalendarYear,MONTH(NovSun1+13)=11),NovSun1+13,""))</f>
        <v>46339</v>
      </c>
      <c r="P76" s="12">
        <f>IF(DAY(NovSun1)=1,IF(AND(YEAR(NovSun1+7)=CalendarYear,MONTH(NovSun1+7)=11),NovSun1+7,""),IF(AND(YEAR(NovSun1+14)=CalendarYear,MONTH(NovSun1+14)=11),NovSun1+14,""))</f>
        <v>46340</v>
      </c>
      <c r="Q76" s="12">
        <f>IF(DAY(NovSun1)=1,IF(AND(YEAR(NovSun1+8)=CalendarYear,MONTH(NovSun1+8)=11),NovSun1+8,""),IF(AND(YEAR(NovSun1+15)=CalendarYear,MONTH(NovSun1+15)=11),NovSun1+15,""))</f>
        <v>46341</v>
      </c>
      <c r="R76" s="12">
        <f>IF(DAY(NovSun1)=1,IF(AND(YEAR(NovSun1+9)=CalendarYear,MONTH(NovSun1+9)=11),NovSun1+9,""),IF(AND(YEAR(NovSun1+16)=CalendarYear,MONTH(NovSun1+16)=11),NovSun1+16,""))</f>
        <v>46342</v>
      </c>
      <c r="S76" s="12">
        <f>IF(DAY(NovSun1)=1,IF(AND(YEAR(NovSun1+10)=CalendarYear,MONTH(NovSun1+10)=11),NovSun1+10,""),IF(AND(YEAR(NovSun1+17)=CalendarYear,MONTH(NovSun1+17)=11),NovSun1+17,""))</f>
        <v>46343</v>
      </c>
      <c r="T76" s="12">
        <f>IF(DAY(NovSun1)=1,IF(AND(YEAR(NovSun1+11)=CalendarYear,MONTH(NovSun1+11)=11),NovSun1+11,""),IF(AND(YEAR(NovSun1+18)=CalendarYear,MONTH(NovSun1+18)=11),NovSun1+18,""))</f>
        <v>46344</v>
      </c>
      <c r="U76" s="12">
        <f>IF(DAY(NovSun1)=1,IF(AND(YEAR(NovSun1+12)=CalendarYear,MONTH(NovSun1+12)=11),NovSun1+12,""),IF(AND(YEAR(NovSun1+19)=CalendarYear,MONTH(NovSun1+19)=11),NovSun1+19,""))</f>
        <v>46345</v>
      </c>
      <c r="V76" s="12">
        <f>IF(DAY(NovSun1)=1,IF(AND(YEAR(NovSun1+13)=CalendarYear,MONTH(NovSun1+13)=11),NovSun1+13,""),IF(AND(YEAR(NovSun1+20)=CalendarYear,MONTH(NovSun1+20)=11),NovSun1+20,""))</f>
        <v>46346</v>
      </c>
      <c r="W76" s="12">
        <f>IF(DAY(NovSun1)=1,IF(AND(YEAR(NovSun1+14)=CalendarYear,MONTH(NovSun1+14)=11),NovSun1+14,""),IF(AND(YEAR(NovSun1+21)=CalendarYear,MONTH(NovSun1+21)=11),NovSun1+21,""))</f>
        <v>46347</v>
      </c>
      <c r="X76" s="12">
        <f>IF(DAY(NovSun1)=1,IF(AND(YEAR(NovSun1+15)=CalendarYear,MONTH(NovSun1+15)=11),NovSun1+15,""),IF(AND(YEAR(NovSun1+22)=CalendarYear,MONTH(NovSun1+22)=11),NovSun1+22,""))</f>
        <v>46348</v>
      </c>
      <c r="Y76" s="12">
        <f>IF(DAY(NovSun1)=1,IF(AND(YEAR(NovSun1+16)=CalendarYear,MONTH(NovSun1+16)=11),NovSun1+16,""),IF(AND(YEAR(NovSun1+23)=CalendarYear,MONTH(NovSun1+23)=11),NovSun1+23,""))</f>
        <v>46349</v>
      </c>
      <c r="Z76" s="12">
        <f>IF(DAY(NovSun1)=1,IF(AND(YEAR(NovSun1+17)=CalendarYear,MONTH(NovSun1+17)=11),NovSun1+17,""),IF(AND(YEAR(NovSun1+24)=CalendarYear,MONTH(NovSun1+24)=11),NovSun1+24,""))</f>
        <v>46350</v>
      </c>
      <c r="AA76" s="12">
        <f>IF(DAY(NovSun1)=1,IF(AND(YEAR(NovSun1+18)=CalendarYear,MONTH(NovSun1+18)=11),NovSun1+18,""),IF(AND(YEAR(NovSun1+25)=CalendarYear,MONTH(NovSun1+25)=11),NovSun1+25,""))</f>
        <v>46351</v>
      </c>
      <c r="AB76" s="12">
        <f>IF(DAY(NovSun1)=1,IF(AND(YEAR(NovSun1+19)=CalendarYear,MONTH(NovSun1+19)=11),NovSun1+19,""),IF(AND(YEAR(NovSun1+26)=CalendarYear,MONTH(NovSun1+26)=11),NovSun1+26,""))</f>
        <v>46352</v>
      </c>
      <c r="AC76" s="12">
        <f>IF(DAY(NovSun1)=1,IF(AND(YEAR(NovSun1+20)=CalendarYear,MONTH(NovSun1+20)=11),NovSun1+20,""),IF(AND(YEAR(NovSun1+27)=CalendarYear,MONTH(NovSun1+27)=11),NovSun1+27,""))</f>
        <v>46353</v>
      </c>
      <c r="AD76" s="12">
        <f>IF(DAY(NovSun1)=1,IF(AND(YEAR(NovSun1+21)=CalendarYear,MONTH(NovSun1+21)=11),NovSun1+21,""),IF(AND(YEAR(NovSun1+28)=CalendarYear,MONTH(NovSun1+28)=11),NovSun1+28,""))</f>
        <v>46354</v>
      </c>
      <c r="AE76" s="12">
        <f>IF(DAY(NovSun1)=1,IF(AND(YEAR(NovSun1+22)=CalendarYear,MONTH(NovSun1+22)=11),NovSun1+22,""),IF(AND(YEAR(NovSun1+29)=CalendarYear,MONTH(NovSun1+29)=11),NovSun1+29,""))</f>
        <v>46355</v>
      </c>
      <c r="AF76" s="12">
        <f>IF(DAY(NovSun1)=1,IF(AND(YEAR(NovSun1+23)=CalendarYear,MONTH(NovSun1+23)=11),NovSun1+23,""),IF(AND(YEAR(NovSun1+30)=CalendarYear,MONTH(NovSun1+30)=11),NovSun1+30,""))</f>
        <v>46356</v>
      </c>
      <c r="AG76" s="12" t="str">
        <f>IF(DAY(NovSun1)=1,IF(AND(YEAR(NovSun1+24)=CalendarYear,MONTH(NovSun1+24)=11),NovSun1+24,""),IF(AND(YEAR(NovSun1+31)=CalendarYear,MONTH(NovSun1+31)=11),NovSun1+31,""))</f>
        <v/>
      </c>
      <c r="AH76" s="12" t="str">
        <f>IF(DAY(NovSun1)=1,IF(AND(YEAR(NovSun1+25)=CalendarYear,MONTH(NovSun1+25)=11),NovSun1+25,""),IF(AND(YEAR(NovSun1+32)=CalendarYear,MONTH(NovSun1+32)=11),NovSun1+32,""))</f>
        <v/>
      </c>
      <c r="AI76" s="12" t="str">
        <f>IF(DAY(NovSun1)=1,IF(AND(YEAR(NovSun1+26)=CalendarYear,MONTH(NovSun1+26)=11),NovSun1+26,""),IF(AND(YEAR(NovSun1+33)=CalendarYear,MONTH(NovSun1+33)=11),NovSun1+33,""))</f>
        <v/>
      </c>
      <c r="AJ76" s="12" t="str">
        <f>IF(DAY(NovSun1)=1,IF(AND(YEAR(NovSun1+27)=CalendarYear,MONTH(NovSun1+27)=11),NovSun1+27,""),IF(AND(YEAR(NovSun1+34)=CalendarYear,MONTH(NovSun1+34)=11),NovSun1+34,""))</f>
        <v/>
      </c>
      <c r="AK76" s="12" t="str">
        <f>IF(DAY(NovSun1)=1,IF(AND(YEAR(NovSun1+28)=CalendarYear,MONTH(NovSun1+28)=11),NovSun1+28,""),IF(AND(YEAR(NovSun1+35)=CalendarYear,MONTH(NovSun1+35)=11),NovSun1+35,""))</f>
        <v/>
      </c>
      <c r="AL76" s="12" t="str">
        <f>IF(DAY(NovSun1)=1,IF(AND(YEAR(NovSun1+29)=CalendarYear,MONTH(NovSun1+29)=11),NovSun1+29,""),IF(AND(YEAR(NovSun1+36)=CalendarYear,MONTH(NovSun1+36)=11),NovSun1+36,""))</f>
        <v/>
      </c>
      <c r="AM76" s="13" t="str">
        <f>IF(DAY(NovSun1)=1,IF(AND(YEAR(NovSun1+30)=CalendarYear,MONTH(NovSun1+30)=11),NovSun1+30,""),IF(AND(YEAR(NovSun1+37)=CalendarYear,MONTH(NovSun1+37)=11),NovSun1+37,""))</f>
        <v/>
      </c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  <c r="BH76" s="64"/>
      <c r="BI76" s="64"/>
      <c r="BJ76" s="64"/>
      <c r="BK76" s="64"/>
      <c r="BL76" s="64"/>
      <c r="BM76" s="64"/>
      <c r="BN76" s="64"/>
      <c r="BO76" s="64"/>
      <c r="BP76" s="64"/>
      <c r="BQ76" s="64"/>
      <c r="BR76" s="64"/>
      <c r="BS76" s="64"/>
      <c r="BT76" s="64"/>
      <c r="BU76" s="64"/>
      <c r="BV76" s="64"/>
      <c r="BW76" s="64"/>
      <c r="BX76" s="64"/>
      <c r="BY76" s="64"/>
      <c r="BZ76" s="64"/>
      <c r="CA76" s="64"/>
      <c r="CB76" s="64"/>
      <c r="CC76" s="64"/>
      <c r="CD76" s="64"/>
      <c r="CE76" s="64"/>
      <c r="CF76" s="64"/>
      <c r="CG76" s="64"/>
      <c r="CH76" s="64"/>
      <c r="CI76" s="64"/>
      <c r="CJ76" s="64"/>
      <c r="CK76" s="64"/>
      <c r="CL76" s="64"/>
      <c r="CM76" s="64"/>
      <c r="CN76" s="64"/>
      <c r="CO76" s="64"/>
      <c r="CP76" s="64"/>
      <c r="CQ76" s="64"/>
      <c r="CR76" s="64"/>
      <c r="CS76" s="64"/>
      <c r="CT76" s="64"/>
      <c r="CU76" s="64"/>
      <c r="CV76" s="64"/>
      <c r="CW76" s="64"/>
      <c r="CX76" s="64"/>
      <c r="CY76" s="64"/>
      <c r="CZ76" s="64"/>
      <c r="DA76" s="64"/>
      <c r="DB76" s="64"/>
      <c r="DC76" s="64"/>
      <c r="DD76" s="64"/>
      <c r="DE76" s="64"/>
      <c r="DF76" s="64"/>
      <c r="DG76" s="64"/>
      <c r="DH76" s="64"/>
      <c r="DI76" s="64"/>
      <c r="DJ76" s="64"/>
      <c r="DK76" s="64"/>
      <c r="DL76" s="64"/>
      <c r="DM76" s="64"/>
      <c r="DN76" s="64"/>
      <c r="DO76" s="64"/>
      <c r="DP76" s="64"/>
      <c r="DQ76" s="64"/>
      <c r="DR76" s="64"/>
      <c r="DS76" s="64"/>
      <c r="DT76" s="64"/>
      <c r="DU76" s="64"/>
      <c r="DV76" s="64"/>
      <c r="DW76" s="64"/>
      <c r="DX76" s="64"/>
      <c r="DY76" s="64"/>
      <c r="DZ76" s="64"/>
      <c r="EA76" s="64"/>
      <c r="EB76" s="64"/>
      <c r="EC76" s="64"/>
      <c r="ED76" s="64"/>
      <c r="EE76" s="64"/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4"/>
      <c r="ET76" s="64"/>
      <c r="EU76" s="64"/>
      <c r="EV76" s="64"/>
      <c r="EW76" s="64"/>
      <c r="EX76" s="64"/>
      <c r="EY76" s="64"/>
      <c r="EZ76" s="64"/>
      <c r="FA76" s="64"/>
      <c r="FB76" s="64"/>
      <c r="FC76" s="64"/>
      <c r="FD76" s="64"/>
      <c r="FE76" s="64"/>
      <c r="FF76" s="64"/>
      <c r="FG76" s="64"/>
      <c r="FH76" s="64"/>
      <c r="FI76" s="64"/>
      <c r="FJ76" s="64"/>
      <c r="FK76" s="64"/>
      <c r="FL76" s="64"/>
      <c r="FM76" s="64"/>
      <c r="FN76" s="64"/>
      <c r="FO76" s="64"/>
      <c r="FP76" s="64"/>
      <c r="FQ76" s="64"/>
      <c r="FR76" s="64"/>
      <c r="FS76" s="64"/>
      <c r="FT76" s="64"/>
      <c r="FU76" s="64"/>
      <c r="FV76" s="64"/>
      <c r="FW76" s="64"/>
      <c r="FX76" s="64"/>
      <c r="FY76" s="64"/>
      <c r="FZ76" s="64"/>
      <c r="GA76" s="64"/>
      <c r="GB76" s="64"/>
      <c r="GC76" s="64"/>
      <c r="GD76" s="64"/>
      <c r="GE76" s="64"/>
      <c r="GF76" s="64"/>
      <c r="GG76" s="64"/>
      <c r="GH76" s="64"/>
      <c r="GI76" s="64"/>
      <c r="GJ76" s="64"/>
      <c r="GK76" s="64"/>
      <c r="GL76" s="64"/>
      <c r="GM76" s="64"/>
      <c r="GN76" s="64"/>
      <c r="GO76" s="64"/>
      <c r="GP76" s="64"/>
      <c r="GQ76" s="64"/>
      <c r="GR76" s="64"/>
      <c r="GS76" s="64"/>
      <c r="GT76" s="64"/>
      <c r="GU76" s="64"/>
      <c r="GV76" s="64"/>
      <c r="GW76" s="64"/>
      <c r="GX76" s="64"/>
      <c r="GY76" s="64"/>
      <c r="GZ76" s="64"/>
      <c r="HA76" s="64"/>
      <c r="HB76" s="64"/>
      <c r="HC76" s="64"/>
      <c r="HD76" s="64"/>
      <c r="HE76" s="64"/>
      <c r="HF76" s="64"/>
      <c r="HG76" s="64"/>
      <c r="HH76" s="64"/>
      <c r="HI76" s="64"/>
      <c r="HJ76" s="64"/>
      <c r="HK76" s="64"/>
      <c r="HL76" s="64"/>
      <c r="HM76" s="64"/>
      <c r="HN76" s="64"/>
      <c r="HO76" s="64"/>
      <c r="HP76" s="64"/>
      <c r="HQ76" s="64"/>
      <c r="HR76" s="64"/>
      <c r="HS76" s="64"/>
      <c r="HT76" s="64"/>
      <c r="HU76" s="64"/>
      <c r="HV76" s="64"/>
      <c r="HW76" s="64"/>
      <c r="HX76" s="64"/>
      <c r="HY76" s="64"/>
      <c r="HZ76" s="64"/>
      <c r="IA76" s="64"/>
      <c r="IB76" s="64"/>
      <c r="IC76" s="64"/>
      <c r="ID76" s="64"/>
      <c r="IE76" s="64"/>
      <c r="IF76" s="64"/>
      <c r="IG76" s="64"/>
      <c r="IH76" s="64"/>
      <c r="II76" s="64"/>
      <c r="IJ76" s="64"/>
      <c r="IK76" s="64"/>
      <c r="IL76" s="64"/>
      <c r="IM76" s="64"/>
      <c r="IN76" s="64"/>
      <c r="IO76" s="64"/>
      <c r="IP76" s="64"/>
      <c r="IQ76" s="64"/>
      <c r="IR76" s="64"/>
      <c r="IS76" s="64"/>
      <c r="IT76" s="64"/>
      <c r="IU76" s="64"/>
      <c r="IV76" s="64"/>
      <c r="IW76" s="64"/>
      <c r="IX76" s="64"/>
      <c r="IY76" s="64"/>
      <c r="IZ76" s="64"/>
      <c r="JA76" s="64"/>
      <c r="JB76" s="64"/>
      <c r="JC76" s="64"/>
      <c r="JD76" s="64"/>
      <c r="JE76" s="64"/>
      <c r="JF76" s="64"/>
      <c r="JG76" s="64"/>
      <c r="JH76" s="64"/>
      <c r="JI76" s="64"/>
      <c r="JJ76" s="64"/>
      <c r="JK76" s="64"/>
      <c r="JL76" s="64"/>
      <c r="JM76" s="64"/>
      <c r="JN76" s="64"/>
    </row>
    <row r="77" spans="2:274" s="10" customFormat="1" ht="19" customHeight="1" outlineLevel="1" x14ac:dyDescent="0.4">
      <c r="B77" s="145"/>
      <c r="C77" s="11" t="s">
        <v>0</v>
      </c>
      <c r="D77" s="11" t="s">
        <v>1</v>
      </c>
      <c r="E77" s="11" t="s">
        <v>2</v>
      </c>
      <c r="F77" s="11" t="s">
        <v>3</v>
      </c>
      <c r="G77" s="11" t="s">
        <v>4</v>
      </c>
      <c r="H77" s="11" t="s">
        <v>5</v>
      </c>
      <c r="I77" s="11" t="s">
        <v>6</v>
      </c>
      <c r="J77" s="11" t="s">
        <v>0</v>
      </c>
      <c r="K77" s="11" t="s">
        <v>1</v>
      </c>
      <c r="L77" s="11" t="s">
        <v>2</v>
      </c>
      <c r="M77" s="11" t="s">
        <v>3</v>
      </c>
      <c r="N77" s="11" t="s">
        <v>4</v>
      </c>
      <c r="O77" s="11" t="s">
        <v>5</v>
      </c>
      <c r="P77" s="11" t="s">
        <v>6</v>
      </c>
      <c r="Q77" s="11" t="s">
        <v>0</v>
      </c>
      <c r="R77" s="11" t="s">
        <v>1</v>
      </c>
      <c r="S77" s="11" t="s">
        <v>2</v>
      </c>
      <c r="T77" s="11" t="s">
        <v>3</v>
      </c>
      <c r="U77" s="11" t="s">
        <v>4</v>
      </c>
      <c r="V77" s="11" t="s">
        <v>5</v>
      </c>
      <c r="W77" s="11" t="s">
        <v>6</v>
      </c>
      <c r="X77" s="11" t="s">
        <v>0</v>
      </c>
      <c r="Y77" s="11" t="s">
        <v>1</v>
      </c>
      <c r="Z77" s="11" t="s">
        <v>2</v>
      </c>
      <c r="AA77" s="11" t="s">
        <v>3</v>
      </c>
      <c r="AB77" s="11" t="s">
        <v>4</v>
      </c>
      <c r="AC77" s="11" t="s">
        <v>5</v>
      </c>
      <c r="AD77" s="11" t="s">
        <v>6</v>
      </c>
      <c r="AE77" s="11" t="s">
        <v>0</v>
      </c>
      <c r="AF77" s="11" t="s">
        <v>1</v>
      </c>
      <c r="AG77" s="11" t="s">
        <v>2</v>
      </c>
      <c r="AH77" s="11" t="s">
        <v>3</v>
      </c>
      <c r="AI77" s="11" t="s">
        <v>4</v>
      </c>
      <c r="AJ77" s="11" t="s">
        <v>5</v>
      </c>
      <c r="AK77" s="11" t="s">
        <v>6</v>
      </c>
      <c r="AL77" s="11" t="s">
        <v>0</v>
      </c>
      <c r="AM77" s="14" t="s">
        <v>1</v>
      </c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64"/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64"/>
      <c r="CK77" s="64"/>
      <c r="CL77" s="64"/>
      <c r="CM77" s="64"/>
      <c r="CN77" s="64"/>
      <c r="CO77" s="64"/>
      <c r="CP77" s="64"/>
      <c r="CQ77" s="64"/>
      <c r="CR77" s="64"/>
      <c r="CS77" s="64"/>
      <c r="CT77" s="64"/>
      <c r="CU77" s="64"/>
      <c r="CV77" s="64"/>
      <c r="CW77" s="64"/>
      <c r="CX77" s="64"/>
      <c r="CY77" s="64"/>
      <c r="CZ77" s="64"/>
      <c r="DA77" s="64"/>
      <c r="DB77" s="64"/>
      <c r="DC77" s="64"/>
      <c r="DD77" s="64"/>
      <c r="DE77" s="64"/>
      <c r="DF77" s="64"/>
      <c r="DG77" s="64"/>
      <c r="DH77" s="64"/>
      <c r="DI77" s="64"/>
      <c r="DJ77" s="64"/>
      <c r="DK77" s="64"/>
      <c r="DL77" s="64"/>
      <c r="DM77" s="64"/>
      <c r="DN77" s="64"/>
      <c r="DO77" s="64"/>
      <c r="DP77" s="64"/>
      <c r="DQ77" s="64"/>
      <c r="DR77" s="64"/>
      <c r="DS77" s="64"/>
      <c r="DT77" s="64"/>
      <c r="DU77" s="64"/>
      <c r="DV77" s="64"/>
      <c r="DW77" s="64"/>
      <c r="DX77" s="64"/>
      <c r="DY77" s="64"/>
      <c r="DZ77" s="64"/>
      <c r="EA77" s="64"/>
      <c r="EB77" s="64"/>
      <c r="EC77" s="64"/>
      <c r="ED77" s="64"/>
      <c r="EE77" s="64"/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4"/>
      <c r="ET77" s="64"/>
      <c r="EU77" s="64"/>
      <c r="EV77" s="64"/>
      <c r="EW77" s="64"/>
      <c r="EX77" s="64"/>
      <c r="EY77" s="64"/>
      <c r="EZ77" s="64"/>
      <c r="FA77" s="64"/>
      <c r="FB77" s="64"/>
      <c r="FC77" s="64"/>
      <c r="FD77" s="64"/>
      <c r="FE77" s="64"/>
      <c r="FF77" s="64"/>
      <c r="FG77" s="64"/>
      <c r="FH77" s="64"/>
      <c r="FI77" s="64"/>
      <c r="FJ77" s="64"/>
      <c r="FK77" s="64"/>
      <c r="FL77" s="64"/>
      <c r="FM77" s="64"/>
      <c r="FN77" s="64"/>
      <c r="FO77" s="64"/>
      <c r="FP77" s="64"/>
      <c r="FQ77" s="64"/>
      <c r="FR77" s="64"/>
      <c r="FS77" s="64"/>
      <c r="FT77" s="64"/>
      <c r="FU77" s="64"/>
      <c r="FV77" s="64"/>
      <c r="FW77" s="64"/>
      <c r="FX77" s="64"/>
      <c r="FY77" s="64"/>
      <c r="FZ77" s="64"/>
      <c r="GA77" s="64"/>
      <c r="GB77" s="64"/>
      <c r="GC77" s="64"/>
      <c r="GD77" s="64"/>
      <c r="GE77" s="64"/>
      <c r="GF77" s="64"/>
      <c r="GG77" s="64"/>
      <c r="GH77" s="64"/>
      <c r="GI77" s="64"/>
      <c r="GJ77" s="64"/>
      <c r="GK77" s="64"/>
      <c r="GL77" s="64"/>
      <c r="GM77" s="64"/>
      <c r="GN77" s="64"/>
      <c r="GO77" s="64"/>
      <c r="GP77" s="64"/>
      <c r="GQ77" s="64"/>
      <c r="GR77" s="64"/>
      <c r="GS77" s="64"/>
      <c r="GT77" s="64"/>
      <c r="GU77" s="64"/>
      <c r="GV77" s="64"/>
      <c r="GW77" s="64"/>
      <c r="GX77" s="64"/>
      <c r="GY77" s="64"/>
      <c r="GZ77" s="64"/>
      <c r="HA77" s="64"/>
      <c r="HB77" s="64"/>
      <c r="HC77" s="64"/>
      <c r="HD77" s="64"/>
      <c r="HE77" s="64"/>
      <c r="HF77" s="64"/>
      <c r="HG77" s="64"/>
      <c r="HH77" s="64"/>
      <c r="HI77" s="64"/>
      <c r="HJ77" s="64"/>
      <c r="HK77" s="64"/>
      <c r="HL77" s="64"/>
      <c r="HM77" s="64"/>
      <c r="HN77" s="64"/>
      <c r="HO77" s="64"/>
      <c r="HP77" s="64"/>
      <c r="HQ77" s="64"/>
      <c r="HR77" s="64"/>
      <c r="HS77" s="64"/>
      <c r="HT77" s="64"/>
      <c r="HU77" s="64"/>
      <c r="HV77" s="64"/>
      <c r="HW77" s="64"/>
      <c r="HX77" s="64"/>
      <c r="HY77" s="64"/>
      <c r="HZ77" s="64"/>
      <c r="IA77" s="64"/>
      <c r="IB77" s="64"/>
      <c r="IC77" s="64"/>
      <c r="ID77" s="64"/>
      <c r="IE77" s="64"/>
      <c r="IF77" s="64"/>
      <c r="IG77" s="64"/>
      <c r="IH77" s="64"/>
      <c r="II77" s="64"/>
      <c r="IJ77" s="64"/>
      <c r="IK77" s="64"/>
      <c r="IL77" s="64"/>
      <c r="IM77" s="64"/>
      <c r="IN77" s="64"/>
      <c r="IO77" s="64"/>
      <c r="IP77" s="64"/>
      <c r="IQ77" s="64"/>
      <c r="IR77" s="64"/>
      <c r="IS77" s="64"/>
      <c r="IT77" s="64"/>
      <c r="IU77" s="64"/>
      <c r="IV77" s="64"/>
      <c r="IW77" s="64"/>
      <c r="IX77" s="64"/>
      <c r="IY77" s="64"/>
      <c r="IZ77" s="64"/>
      <c r="JA77" s="64"/>
      <c r="JB77" s="64"/>
      <c r="JC77" s="64"/>
      <c r="JD77" s="64"/>
      <c r="JE77" s="64"/>
      <c r="JF77" s="64"/>
      <c r="JG77" s="64"/>
      <c r="JH77" s="64"/>
      <c r="JI77" s="64"/>
      <c r="JJ77" s="64"/>
      <c r="JK77" s="64"/>
      <c r="JL77" s="64"/>
      <c r="JM77" s="64"/>
      <c r="JN77" s="64"/>
    </row>
    <row r="78" spans="2:274" ht="19" customHeight="1" outlineLevel="1" thickBot="1" x14ac:dyDescent="0.45">
      <c r="B78" s="8" t="s">
        <v>29</v>
      </c>
      <c r="C78" s="15"/>
      <c r="D78" s="15"/>
      <c r="E78" s="27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50" t="s">
        <v>10</v>
      </c>
      <c r="S78" s="167" t="s">
        <v>11</v>
      </c>
      <c r="T78" s="168" t="e">
        <f t="shared" ref="T78:V78" si="5">IF(OR(NOT(ISNUMBER(T76)),T76&lt;Job1_StartDate),"",IF(MID(Job1_Pattern,MOD(T76-Job1_StartDate,LEN(Job1_Pattern))+1,1)=Job1_Shift1_Code,1,IF(MID(Job1_Pattern,MOD(T76-Job1_StartDate,LEN(Job1_Pattern))+1,1)=Job1_Shift2_Code,2,IF(MID(Job1_Pattern,MOD(T76-Job1_StartDate,LEN(Job1_Pattern))+1,1)=Job1_Shift3_Code,3,""))))</f>
        <v>#REF!</v>
      </c>
      <c r="U78" s="168" t="e">
        <f t="shared" si="5"/>
        <v>#REF!</v>
      </c>
      <c r="V78" s="169" t="e">
        <f t="shared" si="5"/>
        <v>#REF!</v>
      </c>
      <c r="W78" s="15"/>
      <c r="X78" s="15"/>
      <c r="Y78" s="27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</row>
    <row r="79" spans="2:274" ht="19" customHeight="1" outlineLevel="1" thickTop="1" thickBot="1" x14ac:dyDescent="0.45">
      <c r="B79" s="45" t="s">
        <v>28</v>
      </c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7"/>
    </row>
    <row r="80" spans="2:274" ht="19" customHeight="1" outlineLevel="1" thickTop="1" thickBot="1" x14ac:dyDescent="0.45">
      <c r="B80" s="9" t="s">
        <v>25</v>
      </c>
      <c r="C80" s="16"/>
      <c r="D80" s="21"/>
      <c r="E80" s="31"/>
      <c r="F80" s="22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21"/>
      <c r="Y80" s="31"/>
      <c r="Z80" s="22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</row>
    <row r="81" spans="2:274" ht="19" customHeight="1" outlineLevel="1" x14ac:dyDescent="0.4">
      <c r="B81" s="9" t="s">
        <v>27</v>
      </c>
      <c r="C81" s="16"/>
      <c r="D81" s="25"/>
      <c r="E81" s="28"/>
      <c r="F81" s="25"/>
      <c r="G81" s="25"/>
      <c r="H81" s="25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5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</row>
    <row r="82" spans="2:274" ht="12" customHeight="1" x14ac:dyDescent="0.4"/>
    <row r="83" spans="2:274" s="10" customFormat="1" ht="19" customHeight="1" outlineLevel="1" x14ac:dyDescent="0.4">
      <c r="B83" s="144">
        <f>DATE(CalendarYear,12,1)</f>
        <v>46357</v>
      </c>
      <c r="C83" s="12" t="str">
        <f>IF(DAY(DecSun1)=1,"",IF(AND(YEAR(DecSun1+1)=CalendarYear,MONTH(DecSun1+1)=12),DecSun1+1,""))</f>
        <v/>
      </c>
      <c r="D83" s="12" t="str">
        <f>IF(DAY(DecSun1)=1,"",IF(AND(YEAR(DecSun1+2)=CalendarYear,MONTH(DecSun1+2)=12),DecSun1+2,""))</f>
        <v/>
      </c>
      <c r="E83" s="12">
        <f>IF(DAY(DecSun1)=1,"",IF(AND(YEAR(DecSun1+3)=CalendarYear,MONTH(DecSun1+3)=12),DecSun1+3,""))</f>
        <v>46357</v>
      </c>
      <c r="F83" s="12">
        <f>IF(DAY(DecSun1)=1,"",IF(AND(YEAR(DecSun1+4)=CalendarYear,MONTH(DecSun1+4)=12),DecSun1+4,""))</f>
        <v>46358</v>
      </c>
      <c r="G83" s="12">
        <f>IF(DAY(DecSun1)=1,"",IF(AND(YEAR(DecSun1+5)=CalendarYear,MONTH(DecSun1+5)=12),DecSun1+5,""))</f>
        <v>46359</v>
      </c>
      <c r="H83" s="12">
        <f>IF(DAY(DecSun1)=1,"",IF(AND(YEAR(DecSun1+6)=CalendarYear,MONTH(DecSun1+6)=12),DecSun1+6,""))</f>
        <v>46360</v>
      </c>
      <c r="I83" s="12">
        <f>IF(DAY(DecSun1)=1,IF(AND(YEAR(DecSun1)=CalendarYear,MONTH(DecSun1)=12),DecSun1,""),IF(AND(YEAR(DecSun1+7)=CalendarYear,MONTH(DecSun1+7)=12),DecSun1+7,""))</f>
        <v>46361</v>
      </c>
      <c r="J83" s="12">
        <f>IF(DAY(DecSun1)=1,IF(AND(YEAR(DecSun1+1)=CalendarYear,MONTH(DecSun1+1)=12),DecSun1+1,""),IF(AND(YEAR(DecSun1+8)=CalendarYear,MONTH(DecSun1+8)=12),DecSun1+8,""))</f>
        <v>46362</v>
      </c>
      <c r="K83" s="12">
        <f>IF(DAY(DecSun1)=1,IF(AND(YEAR(DecSun1+2)=CalendarYear,MONTH(DecSun1+2)=12),DecSun1+2,""),IF(AND(YEAR(DecSun1+9)=CalendarYear,MONTH(DecSun1+9)=12),DecSun1+9,""))</f>
        <v>46363</v>
      </c>
      <c r="L83" s="12">
        <f>IF(DAY(DecSun1)=1,IF(AND(YEAR(DecSun1+3)=CalendarYear,MONTH(DecSun1+3)=12),DecSun1+3,""),IF(AND(YEAR(DecSun1+10)=CalendarYear,MONTH(DecSun1+10)=12),DecSun1+10,""))</f>
        <v>46364</v>
      </c>
      <c r="M83" s="12">
        <f>IF(DAY(DecSun1)=1,IF(AND(YEAR(DecSun1+4)=CalendarYear,MONTH(DecSun1+4)=12),DecSun1+4,""),IF(AND(YEAR(DecSun1+11)=CalendarYear,MONTH(DecSun1+11)=12),DecSun1+11,""))</f>
        <v>46365</v>
      </c>
      <c r="N83" s="12">
        <f>IF(DAY(DecSun1)=1,IF(AND(YEAR(DecSun1+5)=CalendarYear,MONTH(DecSun1+5)=12),DecSun1+5,""),IF(AND(YEAR(DecSun1+12)=CalendarYear,MONTH(DecSun1+12)=12),DecSun1+12,""))</f>
        <v>46366</v>
      </c>
      <c r="O83" s="12">
        <f>IF(DAY(DecSun1)=1,IF(AND(YEAR(DecSun1+6)=CalendarYear,MONTH(DecSun1+6)=12),DecSun1+6,""),IF(AND(YEAR(DecSun1+13)=CalendarYear,MONTH(DecSun1+13)=12),DecSun1+13,""))</f>
        <v>46367</v>
      </c>
      <c r="P83" s="12">
        <f>IF(DAY(DecSun1)=1,IF(AND(YEAR(DecSun1+7)=CalendarYear,MONTH(DecSun1+7)=12),DecSun1+7,""),IF(AND(YEAR(DecSun1+14)=CalendarYear,MONTH(DecSun1+14)=12),DecSun1+14,""))</f>
        <v>46368</v>
      </c>
      <c r="Q83" s="12">
        <f>IF(DAY(DecSun1)=1,IF(AND(YEAR(DecSun1+8)=CalendarYear,MONTH(DecSun1+8)=12),DecSun1+8,""),IF(AND(YEAR(DecSun1+15)=CalendarYear,MONTH(DecSun1+15)=12),DecSun1+15,""))</f>
        <v>46369</v>
      </c>
      <c r="R83" s="12">
        <f>IF(DAY(DecSun1)=1,IF(AND(YEAR(DecSun1+9)=CalendarYear,MONTH(DecSun1+9)=12),DecSun1+9,""),IF(AND(YEAR(DecSun1+16)=CalendarYear,MONTH(DecSun1+16)=12),DecSun1+16,""))</f>
        <v>46370</v>
      </c>
      <c r="S83" s="12">
        <f>IF(DAY(DecSun1)=1,IF(AND(YEAR(DecSun1+10)=CalendarYear,MONTH(DecSun1+10)=12),DecSun1+10,""),IF(AND(YEAR(DecSun1+17)=CalendarYear,MONTH(DecSun1+17)=12),DecSun1+17,""))</f>
        <v>46371</v>
      </c>
      <c r="T83" s="12">
        <f>IF(DAY(DecSun1)=1,IF(AND(YEAR(DecSun1+11)=CalendarYear,MONTH(DecSun1+11)=12),DecSun1+11,""),IF(AND(YEAR(DecSun1+18)=CalendarYear,MONTH(DecSun1+18)=12),DecSun1+18,""))</f>
        <v>46372</v>
      </c>
      <c r="U83" s="12">
        <f>IF(DAY(DecSun1)=1,IF(AND(YEAR(DecSun1+12)=CalendarYear,MONTH(DecSun1+12)=12),DecSun1+12,""),IF(AND(YEAR(DecSun1+19)=CalendarYear,MONTH(DecSun1+19)=12),DecSun1+19,""))</f>
        <v>46373</v>
      </c>
      <c r="V83" s="12">
        <f>IF(DAY(DecSun1)=1,IF(AND(YEAR(DecSun1+13)=CalendarYear,MONTH(DecSun1+13)=12),DecSun1+13,""),IF(AND(YEAR(DecSun1+20)=CalendarYear,MONTH(DecSun1+20)=12),DecSun1+20,""))</f>
        <v>46374</v>
      </c>
      <c r="W83" s="12">
        <f>IF(DAY(DecSun1)=1,IF(AND(YEAR(DecSun1+14)=CalendarYear,MONTH(DecSun1+14)=12),DecSun1+14,""),IF(AND(YEAR(DecSun1+21)=CalendarYear,MONTH(DecSun1+21)=12),DecSun1+21,""))</f>
        <v>46375</v>
      </c>
      <c r="X83" s="12">
        <f>IF(DAY(DecSun1)=1,IF(AND(YEAR(DecSun1+15)=CalendarYear,MONTH(DecSun1+15)=12),DecSun1+15,""),IF(AND(YEAR(DecSun1+22)=CalendarYear,MONTH(DecSun1+22)=12),DecSun1+22,""))</f>
        <v>46376</v>
      </c>
      <c r="Y83" s="12">
        <f>IF(DAY(DecSun1)=1,IF(AND(YEAR(DecSun1+16)=CalendarYear,MONTH(DecSun1+16)=12),DecSun1+16,""),IF(AND(YEAR(DecSun1+23)=CalendarYear,MONTH(DecSun1+23)=12),DecSun1+23,""))</f>
        <v>46377</v>
      </c>
      <c r="Z83" s="12">
        <f>IF(DAY(DecSun1)=1,IF(AND(YEAR(DecSun1+17)=CalendarYear,MONTH(DecSun1+17)=12),DecSun1+17,""),IF(AND(YEAR(DecSun1+24)=CalendarYear,MONTH(DecSun1+24)=12),DecSun1+24,""))</f>
        <v>46378</v>
      </c>
      <c r="AA83" s="12">
        <f>IF(DAY(DecSun1)=1,IF(AND(YEAR(DecSun1+18)=CalendarYear,MONTH(DecSun1+18)=12),DecSun1+18,""),IF(AND(YEAR(DecSun1+25)=CalendarYear,MONTH(DecSun1+25)=12),DecSun1+25,""))</f>
        <v>46379</v>
      </c>
      <c r="AB83" s="12">
        <f>IF(DAY(DecSun1)=1,IF(AND(YEAR(DecSun1+19)=CalendarYear,MONTH(DecSun1+19)=12),DecSun1+19,""),IF(AND(YEAR(DecSun1+26)=CalendarYear,MONTH(DecSun1+26)=12),DecSun1+26,""))</f>
        <v>46380</v>
      </c>
      <c r="AC83" s="12">
        <f>IF(DAY(DecSun1)=1,IF(AND(YEAR(DecSun1+20)=CalendarYear,MONTH(DecSun1+20)=12),DecSun1+20,""),IF(AND(YEAR(DecSun1+27)=CalendarYear,MONTH(DecSun1+27)=12),DecSun1+27,""))</f>
        <v>46381</v>
      </c>
      <c r="AD83" s="12">
        <f>IF(DAY(DecSun1)=1,IF(AND(YEAR(DecSun1+21)=CalendarYear,MONTH(DecSun1+21)=12),DecSun1+21,""),IF(AND(YEAR(DecSun1+28)=CalendarYear,MONTH(DecSun1+28)=12),DecSun1+28,""))</f>
        <v>46382</v>
      </c>
      <c r="AE83" s="12">
        <f>IF(DAY(DecSun1)=1,IF(AND(YEAR(DecSun1+22)=CalendarYear,MONTH(DecSun1+22)=12),DecSun1+22,""),IF(AND(YEAR(DecSun1+29)=CalendarYear,MONTH(DecSun1+29)=12),DecSun1+29,""))</f>
        <v>46383</v>
      </c>
      <c r="AF83" s="12">
        <f>IF(DAY(DecSun1)=1,IF(AND(YEAR(DecSun1+23)=CalendarYear,MONTH(DecSun1+23)=12),DecSun1+23,""),IF(AND(YEAR(DecSun1+30)=CalendarYear,MONTH(DecSun1+30)=12),DecSun1+30,""))</f>
        <v>46384</v>
      </c>
      <c r="AG83" s="12">
        <f>IF(DAY(DecSun1)=1,IF(AND(YEAR(DecSun1+24)=CalendarYear,MONTH(DecSun1+24)=12),DecSun1+24,""),IF(AND(YEAR(DecSun1+31)=CalendarYear,MONTH(DecSun1+31)=12),DecSun1+31,""))</f>
        <v>46385</v>
      </c>
      <c r="AH83" s="12">
        <f>IF(DAY(DecSun1)=1,IF(AND(YEAR(DecSun1+25)=CalendarYear,MONTH(DecSun1+25)=12),DecSun1+25,""),IF(AND(YEAR(DecSun1+32)=CalendarYear,MONTH(DecSun1+32)=12),DecSun1+32,""))</f>
        <v>46386</v>
      </c>
      <c r="AI83" s="12">
        <f>IF(DAY(DecSun1)=1,IF(AND(YEAR(DecSun1+26)=CalendarYear,MONTH(DecSun1+26)=12),DecSun1+26,""),IF(AND(YEAR(DecSun1+33)=CalendarYear,MONTH(DecSun1+33)=12),DecSun1+33,""))</f>
        <v>46387</v>
      </c>
      <c r="AJ83" s="12" t="str">
        <f>IF(DAY(DecSun1)=1,IF(AND(YEAR(DecSun1+27)=CalendarYear,MONTH(DecSun1+27)=12),DecSun1+27,""),IF(AND(YEAR(DecSun1+34)=CalendarYear,MONTH(DecSun1+34)=12),DecSun1+34,""))</f>
        <v/>
      </c>
      <c r="AK83" s="12" t="str">
        <f>IF(DAY(DecSun1)=1,IF(AND(YEAR(DecSun1+28)=CalendarYear,MONTH(DecSun1+28)=12),DecSun1+28,""),IF(AND(YEAR(DecSun1+35)=CalendarYear,MONTH(DecSun1+35)=12),DecSun1+35,""))</f>
        <v/>
      </c>
      <c r="AL83" s="12" t="str">
        <f>IF(DAY(DecSun1)=1,IF(AND(YEAR(DecSun1+29)=CalendarYear,MONTH(DecSun1+29)=12),DecSun1+29,""),IF(AND(YEAR(DecSun1+36)=CalendarYear,MONTH(DecSun1+36)=12),DecSun1+36,""))</f>
        <v/>
      </c>
      <c r="AM83" s="13" t="str">
        <f>IF(DAY(DecSun1)=1,IF(AND(YEAR(DecSun1+30)=CalendarYear,MONTH(DecSun1+30)=12),DecSun1+30,""),IF(AND(YEAR(DecSun1+37)=CalendarYear,MONTH(DecSun1+37)=12),DecSun1+37,""))</f>
        <v/>
      </c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  <c r="BI83" s="64"/>
      <c r="BJ83" s="64"/>
      <c r="BK83" s="64"/>
      <c r="BL83" s="64"/>
      <c r="BM83" s="64"/>
      <c r="BN83" s="64"/>
      <c r="BO83" s="64"/>
      <c r="BP83" s="64"/>
      <c r="BQ83" s="64"/>
      <c r="BR83" s="64"/>
      <c r="BS83" s="64"/>
      <c r="BT83" s="64"/>
      <c r="BU83" s="64"/>
      <c r="BV83" s="64"/>
      <c r="BW83" s="64"/>
      <c r="BX83" s="64"/>
      <c r="BY83" s="64"/>
      <c r="BZ83" s="64"/>
      <c r="CA83" s="64"/>
      <c r="CB83" s="64"/>
      <c r="CC83" s="64"/>
      <c r="CD83" s="64"/>
      <c r="CE83" s="64"/>
      <c r="CF83" s="64"/>
      <c r="CG83" s="64"/>
      <c r="CH83" s="64"/>
      <c r="CI83" s="64"/>
      <c r="CJ83" s="64"/>
      <c r="CK83" s="64"/>
      <c r="CL83" s="64"/>
      <c r="CM83" s="64"/>
      <c r="CN83" s="64"/>
      <c r="CO83" s="64"/>
      <c r="CP83" s="64"/>
      <c r="CQ83" s="64"/>
      <c r="CR83" s="64"/>
      <c r="CS83" s="64"/>
      <c r="CT83" s="64"/>
      <c r="CU83" s="64"/>
      <c r="CV83" s="64"/>
      <c r="CW83" s="64"/>
      <c r="CX83" s="64"/>
      <c r="CY83" s="64"/>
      <c r="CZ83" s="64"/>
      <c r="DA83" s="64"/>
      <c r="DB83" s="64"/>
      <c r="DC83" s="64"/>
      <c r="DD83" s="64"/>
      <c r="DE83" s="64"/>
      <c r="DF83" s="64"/>
      <c r="DG83" s="64"/>
      <c r="DH83" s="64"/>
      <c r="DI83" s="64"/>
      <c r="DJ83" s="64"/>
      <c r="DK83" s="64"/>
      <c r="DL83" s="64"/>
      <c r="DM83" s="64"/>
      <c r="DN83" s="64"/>
      <c r="DO83" s="64"/>
      <c r="DP83" s="64"/>
      <c r="DQ83" s="64"/>
      <c r="DR83" s="64"/>
      <c r="DS83" s="64"/>
      <c r="DT83" s="64"/>
      <c r="DU83" s="64"/>
      <c r="DV83" s="64"/>
      <c r="DW83" s="64"/>
      <c r="DX83" s="64"/>
      <c r="DY83" s="64"/>
      <c r="DZ83" s="64"/>
      <c r="EA83" s="64"/>
      <c r="EB83" s="64"/>
      <c r="EC83" s="64"/>
      <c r="ED83" s="64"/>
      <c r="EE83" s="64"/>
      <c r="EF83" s="64"/>
      <c r="EG83" s="64"/>
      <c r="EH83" s="64"/>
      <c r="EI83" s="64"/>
      <c r="EJ83" s="64"/>
      <c r="EK83" s="64"/>
      <c r="EL83" s="64"/>
      <c r="EM83" s="64"/>
      <c r="EN83" s="64"/>
      <c r="EO83" s="64"/>
      <c r="EP83" s="64"/>
      <c r="EQ83" s="64"/>
      <c r="ER83" s="64"/>
      <c r="ES83" s="64"/>
      <c r="ET83" s="64"/>
      <c r="EU83" s="64"/>
      <c r="EV83" s="64"/>
      <c r="EW83" s="64"/>
      <c r="EX83" s="64"/>
      <c r="EY83" s="64"/>
      <c r="EZ83" s="64"/>
      <c r="FA83" s="64"/>
      <c r="FB83" s="64"/>
      <c r="FC83" s="64"/>
      <c r="FD83" s="64"/>
      <c r="FE83" s="64"/>
      <c r="FF83" s="64"/>
      <c r="FG83" s="64"/>
      <c r="FH83" s="64"/>
      <c r="FI83" s="64"/>
      <c r="FJ83" s="64"/>
      <c r="FK83" s="64"/>
      <c r="FL83" s="64"/>
      <c r="FM83" s="64"/>
      <c r="FN83" s="64"/>
      <c r="FO83" s="64"/>
      <c r="FP83" s="64"/>
      <c r="FQ83" s="64"/>
      <c r="FR83" s="64"/>
      <c r="FS83" s="64"/>
      <c r="FT83" s="64"/>
      <c r="FU83" s="64"/>
      <c r="FV83" s="64"/>
      <c r="FW83" s="64"/>
      <c r="FX83" s="64"/>
      <c r="FY83" s="64"/>
      <c r="FZ83" s="64"/>
      <c r="GA83" s="64"/>
      <c r="GB83" s="64"/>
      <c r="GC83" s="64"/>
      <c r="GD83" s="64"/>
      <c r="GE83" s="64"/>
      <c r="GF83" s="64"/>
      <c r="GG83" s="64"/>
      <c r="GH83" s="64"/>
      <c r="GI83" s="64"/>
      <c r="GJ83" s="64"/>
      <c r="GK83" s="64"/>
      <c r="GL83" s="64"/>
      <c r="GM83" s="64"/>
      <c r="GN83" s="64"/>
      <c r="GO83" s="64"/>
      <c r="GP83" s="64"/>
      <c r="GQ83" s="64"/>
      <c r="GR83" s="64"/>
      <c r="GS83" s="64"/>
      <c r="GT83" s="64"/>
      <c r="GU83" s="64"/>
      <c r="GV83" s="64"/>
      <c r="GW83" s="64"/>
      <c r="GX83" s="64"/>
      <c r="GY83" s="64"/>
      <c r="GZ83" s="64"/>
      <c r="HA83" s="64"/>
      <c r="HB83" s="64"/>
      <c r="HC83" s="64"/>
      <c r="HD83" s="64"/>
      <c r="HE83" s="64"/>
      <c r="HF83" s="64"/>
      <c r="HG83" s="64"/>
      <c r="HH83" s="64"/>
      <c r="HI83" s="64"/>
      <c r="HJ83" s="64"/>
      <c r="HK83" s="64"/>
      <c r="HL83" s="64"/>
      <c r="HM83" s="64"/>
      <c r="HN83" s="64"/>
      <c r="HO83" s="64"/>
      <c r="HP83" s="64"/>
      <c r="HQ83" s="64"/>
      <c r="HR83" s="64"/>
      <c r="HS83" s="64"/>
      <c r="HT83" s="64"/>
      <c r="HU83" s="64"/>
      <c r="HV83" s="64"/>
      <c r="HW83" s="64"/>
      <c r="HX83" s="64"/>
      <c r="HY83" s="64"/>
      <c r="HZ83" s="64"/>
      <c r="IA83" s="64"/>
      <c r="IB83" s="64"/>
      <c r="IC83" s="64"/>
      <c r="ID83" s="64"/>
      <c r="IE83" s="64"/>
      <c r="IF83" s="64"/>
      <c r="IG83" s="64"/>
      <c r="IH83" s="64"/>
      <c r="II83" s="64"/>
      <c r="IJ83" s="64"/>
      <c r="IK83" s="64"/>
      <c r="IL83" s="64"/>
      <c r="IM83" s="64"/>
      <c r="IN83" s="64"/>
      <c r="IO83" s="64"/>
      <c r="IP83" s="64"/>
      <c r="IQ83" s="64"/>
      <c r="IR83" s="64"/>
      <c r="IS83" s="64"/>
      <c r="IT83" s="64"/>
      <c r="IU83" s="64"/>
      <c r="IV83" s="64"/>
      <c r="IW83" s="64"/>
      <c r="IX83" s="64"/>
      <c r="IY83" s="64"/>
      <c r="IZ83" s="64"/>
      <c r="JA83" s="64"/>
      <c r="JB83" s="64"/>
      <c r="JC83" s="64"/>
      <c r="JD83" s="64"/>
      <c r="JE83" s="64"/>
      <c r="JF83" s="64"/>
      <c r="JG83" s="64"/>
      <c r="JH83" s="64"/>
      <c r="JI83" s="64"/>
      <c r="JJ83" s="64"/>
      <c r="JK83" s="64"/>
      <c r="JL83" s="64"/>
      <c r="JM83" s="64"/>
      <c r="JN83" s="64"/>
    </row>
    <row r="84" spans="2:274" s="10" customFormat="1" ht="19" customHeight="1" outlineLevel="1" x14ac:dyDescent="0.4">
      <c r="B84" s="145"/>
      <c r="C84" s="11" t="s">
        <v>0</v>
      </c>
      <c r="D84" s="11" t="s">
        <v>1</v>
      </c>
      <c r="E84" s="11" t="s">
        <v>2</v>
      </c>
      <c r="F84" s="11" t="s">
        <v>3</v>
      </c>
      <c r="G84" s="11" t="s">
        <v>4</v>
      </c>
      <c r="H84" s="11" t="s">
        <v>5</v>
      </c>
      <c r="I84" s="11" t="s">
        <v>6</v>
      </c>
      <c r="J84" s="11" t="s">
        <v>0</v>
      </c>
      <c r="K84" s="11" t="s">
        <v>1</v>
      </c>
      <c r="L84" s="11" t="s">
        <v>2</v>
      </c>
      <c r="M84" s="11" t="s">
        <v>3</v>
      </c>
      <c r="N84" s="11" t="s">
        <v>4</v>
      </c>
      <c r="O84" s="11" t="s">
        <v>5</v>
      </c>
      <c r="P84" s="11" t="s">
        <v>6</v>
      </c>
      <c r="Q84" s="11" t="s">
        <v>0</v>
      </c>
      <c r="R84" s="11" t="s">
        <v>1</v>
      </c>
      <c r="S84" s="11" t="s">
        <v>2</v>
      </c>
      <c r="T84" s="11" t="s">
        <v>3</v>
      </c>
      <c r="U84" s="11" t="s">
        <v>4</v>
      </c>
      <c r="V84" s="11" t="s">
        <v>5</v>
      </c>
      <c r="W84" s="11" t="s">
        <v>6</v>
      </c>
      <c r="X84" s="11" t="s">
        <v>0</v>
      </c>
      <c r="Y84" s="11" t="s">
        <v>1</v>
      </c>
      <c r="Z84" s="11" t="s">
        <v>2</v>
      </c>
      <c r="AA84" s="11" t="s">
        <v>3</v>
      </c>
      <c r="AB84" s="11" t="s">
        <v>4</v>
      </c>
      <c r="AC84" s="11" t="s">
        <v>5</v>
      </c>
      <c r="AD84" s="11" t="s">
        <v>6</v>
      </c>
      <c r="AE84" s="11" t="s">
        <v>0</v>
      </c>
      <c r="AF84" s="11" t="s">
        <v>1</v>
      </c>
      <c r="AG84" s="11" t="s">
        <v>2</v>
      </c>
      <c r="AH84" s="11" t="s">
        <v>3</v>
      </c>
      <c r="AI84" s="11" t="s">
        <v>4</v>
      </c>
      <c r="AJ84" s="11" t="s">
        <v>5</v>
      </c>
      <c r="AK84" s="11" t="s">
        <v>6</v>
      </c>
      <c r="AL84" s="11" t="s">
        <v>0</v>
      </c>
      <c r="AM84" s="14" t="s">
        <v>1</v>
      </c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  <c r="BI84" s="64"/>
      <c r="BJ84" s="64"/>
      <c r="BK84" s="64"/>
      <c r="BL84" s="64"/>
      <c r="BM84" s="64"/>
      <c r="BN84" s="64"/>
      <c r="BO84" s="64"/>
      <c r="BP84" s="64"/>
      <c r="BQ84" s="64"/>
      <c r="BR84" s="64"/>
      <c r="BS84" s="64"/>
      <c r="BT84" s="64"/>
      <c r="BU84" s="64"/>
      <c r="BV84" s="64"/>
      <c r="BW84" s="64"/>
      <c r="BX84" s="64"/>
      <c r="BY84" s="64"/>
      <c r="BZ84" s="64"/>
      <c r="CA84" s="64"/>
      <c r="CB84" s="64"/>
      <c r="CC84" s="64"/>
      <c r="CD84" s="64"/>
      <c r="CE84" s="64"/>
      <c r="CF84" s="64"/>
      <c r="CG84" s="64"/>
      <c r="CH84" s="64"/>
      <c r="CI84" s="64"/>
      <c r="CJ84" s="64"/>
      <c r="CK84" s="64"/>
      <c r="CL84" s="64"/>
      <c r="CM84" s="64"/>
      <c r="CN84" s="64"/>
      <c r="CO84" s="64"/>
      <c r="CP84" s="64"/>
      <c r="CQ84" s="64"/>
      <c r="CR84" s="64"/>
      <c r="CS84" s="64"/>
      <c r="CT84" s="64"/>
      <c r="CU84" s="64"/>
      <c r="CV84" s="64"/>
      <c r="CW84" s="64"/>
      <c r="CX84" s="64"/>
      <c r="CY84" s="64"/>
      <c r="CZ84" s="64"/>
      <c r="DA84" s="64"/>
      <c r="DB84" s="64"/>
      <c r="DC84" s="64"/>
      <c r="DD84" s="64"/>
      <c r="DE84" s="64"/>
      <c r="DF84" s="64"/>
      <c r="DG84" s="64"/>
      <c r="DH84" s="64"/>
      <c r="DI84" s="64"/>
      <c r="DJ84" s="64"/>
      <c r="DK84" s="64"/>
      <c r="DL84" s="64"/>
      <c r="DM84" s="64"/>
      <c r="DN84" s="64"/>
      <c r="DO84" s="64"/>
      <c r="DP84" s="64"/>
      <c r="DQ84" s="64"/>
      <c r="DR84" s="64"/>
      <c r="DS84" s="64"/>
      <c r="DT84" s="64"/>
      <c r="DU84" s="64"/>
      <c r="DV84" s="64"/>
      <c r="DW84" s="64"/>
      <c r="DX84" s="64"/>
      <c r="DY84" s="64"/>
      <c r="DZ84" s="64"/>
      <c r="EA84" s="64"/>
      <c r="EB84" s="64"/>
      <c r="EC84" s="64"/>
      <c r="ED84" s="64"/>
      <c r="EE84" s="64"/>
      <c r="EF84" s="64"/>
      <c r="EG84" s="64"/>
      <c r="EH84" s="64"/>
      <c r="EI84" s="64"/>
      <c r="EJ84" s="64"/>
      <c r="EK84" s="64"/>
      <c r="EL84" s="64"/>
      <c r="EM84" s="64"/>
      <c r="EN84" s="64"/>
      <c r="EO84" s="64"/>
      <c r="EP84" s="64"/>
      <c r="EQ84" s="64"/>
      <c r="ER84" s="64"/>
      <c r="ES84" s="64"/>
      <c r="ET84" s="64"/>
      <c r="EU84" s="64"/>
      <c r="EV84" s="64"/>
      <c r="EW84" s="64"/>
      <c r="EX84" s="64"/>
      <c r="EY84" s="64"/>
      <c r="EZ84" s="64"/>
      <c r="FA84" s="64"/>
      <c r="FB84" s="64"/>
      <c r="FC84" s="64"/>
      <c r="FD84" s="64"/>
      <c r="FE84" s="64"/>
      <c r="FF84" s="64"/>
      <c r="FG84" s="64"/>
      <c r="FH84" s="64"/>
      <c r="FI84" s="64"/>
      <c r="FJ84" s="64"/>
      <c r="FK84" s="64"/>
      <c r="FL84" s="64"/>
      <c r="FM84" s="64"/>
      <c r="FN84" s="64"/>
      <c r="FO84" s="64"/>
      <c r="FP84" s="64"/>
      <c r="FQ84" s="64"/>
      <c r="FR84" s="64"/>
      <c r="FS84" s="64"/>
      <c r="FT84" s="64"/>
      <c r="FU84" s="64"/>
      <c r="FV84" s="64"/>
      <c r="FW84" s="64"/>
      <c r="FX84" s="64"/>
      <c r="FY84" s="64"/>
      <c r="FZ84" s="64"/>
      <c r="GA84" s="64"/>
      <c r="GB84" s="64"/>
      <c r="GC84" s="64"/>
      <c r="GD84" s="64"/>
      <c r="GE84" s="64"/>
      <c r="GF84" s="64"/>
      <c r="GG84" s="64"/>
      <c r="GH84" s="64"/>
      <c r="GI84" s="64"/>
      <c r="GJ84" s="64"/>
      <c r="GK84" s="64"/>
      <c r="GL84" s="64"/>
      <c r="GM84" s="64"/>
      <c r="GN84" s="64"/>
      <c r="GO84" s="64"/>
      <c r="GP84" s="64"/>
      <c r="GQ84" s="64"/>
      <c r="GR84" s="64"/>
      <c r="GS84" s="64"/>
      <c r="GT84" s="64"/>
      <c r="GU84" s="64"/>
      <c r="GV84" s="64"/>
      <c r="GW84" s="64"/>
      <c r="GX84" s="64"/>
      <c r="GY84" s="64"/>
      <c r="GZ84" s="64"/>
      <c r="HA84" s="64"/>
      <c r="HB84" s="64"/>
      <c r="HC84" s="64"/>
      <c r="HD84" s="64"/>
      <c r="HE84" s="64"/>
      <c r="HF84" s="64"/>
      <c r="HG84" s="64"/>
      <c r="HH84" s="64"/>
      <c r="HI84" s="64"/>
      <c r="HJ84" s="64"/>
      <c r="HK84" s="64"/>
      <c r="HL84" s="64"/>
      <c r="HM84" s="64"/>
      <c r="HN84" s="64"/>
      <c r="HO84" s="64"/>
      <c r="HP84" s="64"/>
      <c r="HQ84" s="64"/>
      <c r="HR84" s="64"/>
      <c r="HS84" s="64"/>
      <c r="HT84" s="64"/>
      <c r="HU84" s="64"/>
      <c r="HV84" s="64"/>
      <c r="HW84" s="64"/>
      <c r="HX84" s="64"/>
      <c r="HY84" s="64"/>
      <c r="HZ84" s="64"/>
      <c r="IA84" s="64"/>
      <c r="IB84" s="64"/>
      <c r="IC84" s="64"/>
      <c r="ID84" s="64"/>
      <c r="IE84" s="64"/>
      <c r="IF84" s="64"/>
      <c r="IG84" s="64"/>
      <c r="IH84" s="64"/>
      <c r="II84" s="64"/>
      <c r="IJ84" s="64"/>
      <c r="IK84" s="64"/>
      <c r="IL84" s="64"/>
      <c r="IM84" s="64"/>
      <c r="IN84" s="64"/>
      <c r="IO84" s="64"/>
      <c r="IP84" s="64"/>
      <c r="IQ84" s="64"/>
      <c r="IR84" s="64"/>
      <c r="IS84" s="64"/>
      <c r="IT84" s="64"/>
      <c r="IU84" s="64"/>
      <c r="IV84" s="64"/>
      <c r="IW84" s="64"/>
      <c r="IX84" s="64"/>
      <c r="IY84" s="64"/>
      <c r="IZ84" s="64"/>
      <c r="JA84" s="64"/>
      <c r="JB84" s="64"/>
      <c r="JC84" s="64"/>
      <c r="JD84" s="64"/>
      <c r="JE84" s="64"/>
      <c r="JF84" s="64"/>
      <c r="JG84" s="64"/>
      <c r="JH84" s="64"/>
      <c r="JI84" s="64"/>
      <c r="JJ84" s="64"/>
      <c r="JK84" s="64"/>
      <c r="JL84" s="64"/>
      <c r="JM84" s="64"/>
      <c r="JN84" s="64"/>
    </row>
    <row r="85" spans="2:274" ht="19" customHeight="1" outlineLevel="1" thickBot="1" x14ac:dyDescent="0.45">
      <c r="B85" s="35" t="s">
        <v>29</v>
      </c>
      <c r="C85" s="27"/>
      <c r="D85" s="27"/>
      <c r="E85" s="27"/>
      <c r="F85" s="27"/>
      <c r="G85" s="27"/>
      <c r="H85" s="27"/>
      <c r="I85" s="27"/>
      <c r="J85" s="27"/>
      <c r="K85" s="126" t="s">
        <v>23</v>
      </c>
      <c r="L85" s="127"/>
      <c r="M85" s="127"/>
      <c r="N85" s="127"/>
      <c r="O85" s="128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</row>
    <row r="86" spans="2:274" ht="19" customHeight="1" outlineLevel="1" thickTop="1" thickBot="1" x14ac:dyDescent="0.45">
      <c r="B86" s="46" t="s">
        <v>34</v>
      </c>
      <c r="C86" s="36"/>
      <c r="D86" s="36"/>
      <c r="E86" s="100" t="s">
        <v>61</v>
      </c>
      <c r="F86" s="100" t="s">
        <v>61</v>
      </c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7"/>
    </row>
    <row r="87" spans="2:274" ht="19" customHeight="1" outlineLevel="1" thickTop="1" x14ac:dyDescent="0.4">
      <c r="B87" s="8" t="s">
        <v>25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</row>
    <row r="88" spans="2:274" ht="19" customHeight="1" outlineLevel="1" x14ac:dyDescent="0.4">
      <c r="B88" s="9" t="s">
        <v>27</v>
      </c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25"/>
      <c r="AB88" s="25"/>
      <c r="AC88" s="24"/>
      <c r="AD88" s="24"/>
      <c r="AE88" s="25"/>
      <c r="AF88" s="25"/>
      <c r="AG88" s="25"/>
      <c r="AH88" s="25"/>
      <c r="AI88" s="25"/>
      <c r="AJ88" s="16"/>
      <c r="AK88" s="16"/>
      <c r="AL88" s="16"/>
      <c r="AM88" s="16"/>
    </row>
  </sheetData>
  <mergeCells count="39">
    <mergeCell ref="AG71:AJ71"/>
    <mergeCell ref="AF29:AI29"/>
    <mergeCell ref="Y36:AC36"/>
    <mergeCell ref="Y38:AC38"/>
    <mergeCell ref="AH57:AJ57"/>
    <mergeCell ref="AF64:AH64"/>
    <mergeCell ref="Z72:AB72"/>
    <mergeCell ref="R29:U29"/>
    <mergeCell ref="G71:H71"/>
    <mergeCell ref="T71:V71"/>
    <mergeCell ref="K85:O85"/>
    <mergeCell ref="S78:V78"/>
    <mergeCell ref="S30:U30"/>
    <mergeCell ref="D43:H43"/>
    <mergeCell ref="Z43:AC43"/>
    <mergeCell ref="F64:H64"/>
    <mergeCell ref="K71:O71"/>
    <mergeCell ref="M44:O44"/>
    <mergeCell ref="B69:B70"/>
    <mergeCell ref="B76:B77"/>
    <mergeCell ref="B83:B84"/>
    <mergeCell ref="B34:B35"/>
    <mergeCell ref="B41:B42"/>
    <mergeCell ref="B48:B49"/>
    <mergeCell ref="B55:B56"/>
    <mergeCell ref="B62:B63"/>
    <mergeCell ref="AH1:AM1"/>
    <mergeCell ref="Y8:AC8"/>
    <mergeCell ref="L22:O22"/>
    <mergeCell ref="K3:M3"/>
    <mergeCell ref="Q3:S3"/>
    <mergeCell ref="S22:U22"/>
    <mergeCell ref="B6:B7"/>
    <mergeCell ref="B13:B14"/>
    <mergeCell ref="B20:B21"/>
    <mergeCell ref="B27:B28"/>
    <mergeCell ref="AA3:AD3"/>
    <mergeCell ref="F15:H15"/>
    <mergeCell ref="E23:F23"/>
  </mergeCells>
  <phoneticPr fontId="15" type="noConversion"/>
  <dataValidations count="2">
    <dataValidation allowBlank="1" showInputMessage="1" showErrorMessage="1" promptTitle="Shift Work Calendar" prompt="Use the spin buttons to change the calendar year. _x000a__x000a_Calendar automatically shows daily shift schedule for up to 3 jobs. Setup the job/shift details and pattern from the Jobs and Shifts tab._x000a__x000a_Days highlighted red indicate schedule conflicts." sqref="A1" xr:uid="{00000000-0002-0000-0000-000000000000}"/>
    <dataValidation allowBlank="1" showInputMessage="1" showErrorMessage="1" prompt="Use the spin buttons to quickly change the calendar year" sqref="AH1" xr:uid="{00000000-0002-0000-0000-000001000000}"/>
  </dataValidations>
  <hyperlinks>
    <hyperlink ref="D44:H44" location="Details!A22" display="In-person Noise Week" xr:uid="{E373DA0C-FA39-4678-BA39-962EEAE6E31A}"/>
    <hyperlink ref="S30:U30" location="Details!A14" display="In-person RD-ASEP" xr:uid="{005667FE-649D-483E-BF9D-A9C21590F420}"/>
    <hyperlink ref="M44:O44" location="Details!A21" display="In-person RD-ASEP" xr:uid="{724B0D52-005B-4D21-9411-90033BEE2586}"/>
    <hyperlink ref="Z72:AB72" location="Details!A28" display="In-person RD-ASEP" xr:uid="{DD47A1EF-BB0A-4F8F-BF7C-588E8B6A127B}"/>
  </hyperlinks>
  <printOptions horizontalCentered="1" verticalCentered="1"/>
  <pageMargins left="0.3" right="0.3" top="0.3" bottom="0.3" header="0.3" footer="0.3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">
              <controlPr defaultSize="0" print="0" autoPict="0" altText="Use the spinner button to change calendar year or change the year in cell AE3">
                <anchor moveWithCells="1">
                  <from>
                    <xdr:col>33</xdr:col>
                    <xdr:colOff>57150</xdr:colOff>
                    <xdr:row>0</xdr:row>
                    <xdr:rowOff>317500</xdr:rowOff>
                  </from>
                  <to>
                    <xdr:col>33</xdr:col>
                    <xdr:colOff>57150</xdr:colOff>
                    <xdr:row>0</xdr:row>
                    <xdr:rowOff>622300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56D36-382E-46F0-8D68-5514143637FE}">
  <dimension ref="A1:K32"/>
  <sheetViews>
    <sheetView topLeftCell="A14" zoomScale="130" zoomScaleNormal="130" workbookViewId="0">
      <selection activeCell="A28" sqref="A28"/>
    </sheetView>
  </sheetViews>
  <sheetFormatPr defaultColWidth="9.23046875" defaultRowHeight="15" outlineLevelRow="1" x14ac:dyDescent="0.4"/>
  <cols>
    <col min="1" max="1" width="16" style="66" bestFit="1" customWidth="1"/>
    <col min="2" max="2" width="20.3046875" style="66" bestFit="1" customWidth="1"/>
    <col min="3" max="3" width="21.3046875" style="66" bestFit="1" customWidth="1"/>
    <col min="4" max="4" width="21.53515625" style="66" bestFit="1" customWidth="1"/>
    <col min="5" max="5" width="23.23046875" style="66" bestFit="1" customWidth="1"/>
    <col min="6" max="6" width="19.84375" style="66" bestFit="1" customWidth="1"/>
    <col min="7" max="10" width="9.23046875" style="66"/>
    <col min="11" max="11" width="9.23046875" style="74"/>
    <col min="12" max="16384" width="9.23046875" style="66"/>
  </cols>
  <sheetData>
    <row r="1" spans="1:11" s="75" customFormat="1" ht="20" outlineLevel="1" x14ac:dyDescent="0.4">
      <c r="A1" s="75" t="s">
        <v>42</v>
      </c>
      <c r="B1" s="80" t="s">
        <v>50</v>
      </c>
      <c r="C1" s="80"/>
      <c r="D1" s="80"/>
    </row>
    <row r="2" spans="1:11" s="68" customFormat="1" ht="23.5" customHeight="1" outlineLevel="1" x14ac:dyDescent="0.4">
      <c r="B2" s="79">
        <v>45950</v>
      </c>
      <c r="C2" s="78">
        <v>45951</v>
      </c>
      <c r="D2" s="78">
        <v>45952</v>
      </c>
      <c r="E2" s="78">
        <v>45953</v>
      </c>
      <c r="F2" s="78">
        <v>45954</v>
      </c>
      <c r="K2" s="73" t="s">
        <v>45</v>
      </c>
    </row>
    <row r="3" spans="1:11" s="68" customFormat="1" ht="50.5" customHeight="1" outlineLevel="1" x14ac:dyDescent="0.4">
      <c r="B3" s="71">
        <v>45950</v>
      </c>
      <c r="C3" s="71">
        <v>45951</v>
      </c>
      <c r="D3" s="71">
        <v>45952</v>
      </c>
      <c r="E3" s="71">
        <v>45953</v>
      </c>
      <c r="F3" s="71">
        <v>45954</v>
      </c>
      <c r="K3" s="73" t="s">
        <v>46</v>
      </c>
    </row>
    <row r="4" spans="1:11" s="67" customFormat="1" ht="71.150000000000006" customHeight="1" outlineLevel="1" x14ac:dyDescent="0.4">
      <c r="A4" s="72" t="s">
        <v>43</v>
      </c>
      <c r="B4" s="70"/>
      <c r="C4" s="69" t="s">
        <v>45</v>
      </c>
      <c r="D4" s="69" t="s">
        <v>45</v>
      </c>
      <c r="E4" s="69" t="s">
        <v>47</v>
      </c>
      <c r="F4" s="70"/>
      <c r="K4" s="73" t="s">
        <v>47</v>
      </c>
    </row>
    <row r="5" spans="1:11" s="67" customFormat="1" ht="71.150000000000006" customHeight="1" outlineLevel="1" x14ac:dyDescent="0.4">
      <c r="A5" s="72" t="s">
        <v>44</v>
      </c>
      <c r="B5" s="69" t="s">
        <v>46</v>
      </c>
      <c r="C5" s="69" t="s">
        <v>45</v>
      </c>
      <c r="D5" s="69" t="s">
        <v>47</v>
      </c>
      <c r="E5" s="69" t="s">
        <v>47</v>
      </c>
      <c r="F5" s="70"/>
      <c r="K5" s="73" t="s">
        <v>48</v>
      </c>
    </row>
    <row r="6" spans="1:11" ht="45" x14ac:dyDescent="0.4">
      <c r="K6" s="74" t="s">
        <v>52</v>
      </c>
    </row>
    <row r="7" spans="1:11" s="75" customFormat="1" ht="25" customHeight="1" outlineLevel="1" x14ac:dyDescent="0.4">
      <c r="A7" s="80" t="s">
        <v>53</v>
      </c>
      <c r="B7" s="80"/>
      <c r="C7" s="80"/>
      <c r="D7" s="80"/>
    </row>
    <row r="8" spans="1:11" ht="16" outlineLevel="1" x14ac:dyDescent="0.4">
      <c r="A8" s="68"/>
      <c r="B8" s="78">
        <v>45950</v>
      </c>
      <c r="C8" s="78">
        <v>45951</v>
      </c>
      <c r="D8" s="78">
        <v>45952</v>
      </c>
      <c r="E8" s="78">
        <v>45953</v>
      </c>
      <c r="F8" s="78">
        <v>45954</v>
      </c>
    </row>
    <row r="9" spans="1:11" ht="37" customHeight="1" outlineLevel="1" x14ac:dyDescent="0.4">
      <c r="A9" s="68"/>
      <c r="B9" s="71">
        <v>45999</v>
      </c>
      <c r="C9" s="71">
        <v>46000</v>
      </c>
      <c r="D9" s="71">
        <v>46001</v>
      </c>
      <c r="E9" s="71">
        <v>46002</v>
      </c>
      <c r="F9" s="71">
        <v>46003</v>
      </c>
    </row>
    <row r="10" spans="1:11" ht="94.5" customHeight="1" outlineLevel="1" x14ac:dyDescent="0.4">
      <c r="A10" s="72" t="s">
        <v>43</v>
      </c>
      <c r="B10" s="70"/>
      <c r="C10" s="69" t="s">
        <v>52</v>
      </c>
      <c r="D10" s="69" t="s">
        <v>45</v>
      </c>
      <c r="E10" s="69" t="s">
        <v>47</v>
      </c>
      <c r="F10" s="69"/>
    </row>
    <row r="11" spans="1:11" ht="94.5" customHeight="1" outlineLevel="1" x14ac:dyDescent="0.4">
      <c r="A11" s="72" t="s">
        <v>44</v>
      </c>
      <c r="B11" s="69" t="s">
        <v>47</v>
      </c>
      <c r="C11" s="69" t="s">
        <v>45</v>
      </c>
      <c r="D11" s="69" t="s">
        <v>45</v>
      </c>
      <c r="E11" s="69"/>
      <c r="F11" s="70"/>
    </row>
    <row r="12" spans="1:11" x14ac:dyDescent="0.4">
      <c r="B12" s="86" t="s">
        <v>54</v>
      </c>
      <c r="C12" s="86" t="s">
        <v>54</v>
      </c>
      <c r="D12" s="86" t="s">
        <v>54</v>
      </c>
      <c r="E12" s="86" t="s">
        <v>55</v>
      </c>
    </row>
    <row r="14" spans="1:11" s="76" customFormat="1" ht="20" outlineLevel="1" x14ac:dyDescent="0.4">
      <c r="A14" s="76" t="s">
        <v>49</v>
      </c>
    </row>
    <row r="15" spans="1:11" ht="16" outlineLevel="1" x14ac:dyDescent="0.4">
      <c r="A15" s="68"/>
      <c r="B15" s="78">
        <v>45950</v>
      </c>
      <c r="C15" s="78">
        <v>45951</v>
      </c>
      <c r="D15" s="78">
        <v>45952</v>
      </c>
      <c r="E15" s="78">
        <v>45953</v>
      </c>
      <c r="F15" s="78">
        <v>45954</v>
      </c>
    </row>
    <row r="16" spans="1:11" ht="37" customHeight="1" outlineLevel="1" x14ac:dyDescent="0.4">
      <c r="A16" s="68"/>
      <c r="B16" s="71">
        <v>45395</v>
      </c>
      <c r="C16" s="71">
        <v>46126</v>
      </c>
      <c r="D16" s="71">
        <v>46127</v>
      </c>
      <c r="E16" s="71">
        <v>16042026</v>
      </c>
      <c r="F16" s="71">
        <v>46136</v>
      </c>
    </row>
    <row r="17" spans="1:6" ht="94.5" customHeight="1" outlineLevel="1" x14ac:dyDescent="0.4">
      <c r="A17" s="72" t="s">
        <v>43</v>
      </c>
      <c r="B17" s="70"/>
      <c r="C17" s="69"/>
      <c r="D17" s="69"/>
      <c r="E17" s="69"/>
      <c r="F17" s="69"/>
    </row>
    <row r="18" spans="1:6" ht="94.5" customHeight="1" outlineLevel="1" x14ac:dyDescent="0.4">
      <c r="A18" s="72" t="s">
        <v>44</v>
      </c>
      <c r="B18" s="69"/>
      <c r="C18" s="69"/>
      <c r="D18" s="69"/>
      <c r="E18" s="69"/>
      <c r="F18" s="70"/>
    </row>
    <row r="21" spans="1:6" s="77" customFormat="1" ht="22.5" outlineLevel="1" x14ac:dyDescent="0.45">
      <c r="A21" s="77" t="s">
        <v>49</v>
      </c>
    </row>
    <row r="22" spans="1:6" ht="16" outlineLevel="1" x14ac:dyDescent="0.4">
      <c r="A22" s="68"/>
      <c r="B22" s="78">
        <v>45950</v>
      </c>
      <c r="C22" s="78">
        <v>45951</v>
      </c>
      <c r="D22" s="78">
        <v>45952</v>
      </c>
      <c r="E22" s="78">
        <v>45953</v>
      </c>
      <c r="F22" s="78">
        <v>45954</v>
      </c>
    </row>
    <row r="23" spans="1:6" ht="37" customHeight="1" outlineLevel="1" x14ac:dyDescent="0.4">
      <c r="A23" s="68"/>
      <c r="B23" s="71">
        <v>46174</v>
      </c>
      <c r="C23" s="71">
        <v>46175</v>
      </c>
      <c r="D23" s="71">
        <v>46176</v>
      </c>
      <c r="E23" s="71">
        <v>46177</v>
      </c>
      <c r="F23" s="71">
        <v>46178</v>
      </c>
    </row>
    <row r="24" spans="1:6" ht="94.5" customHeight="1" outlineLevel="1" x14ac:dyDescent="0.4">
      <c r="A24" s="72" t="s">
        <v>43</v>
      </c>
      <c r="B24" s="70"/>
      <c r="C24" s="69"/>
      <c r="D24" s="69"/>
      <c r="E24" s="69"/>
      <c r="F24" s="69"/>
    </row>
    <row r="25" spans="1:6" ht="94.5" customHeight="1" outlineLevel="1" x14ac:dyDescent="0.4">
      <c r="A25" s="72" t="s">
        <v>44</v>
      </c>
      <c r="B25" s="69"/>
      <c r="C25" s="69"/>
      <c r="D25" s="69"/>
      <c r="E25" s="69"/>
      <c r="F25" s="70"/>
    </row>
    <row r="28" spans="1:6" s="77" customFormat="1" ht="22.5" outlineLevel="1" x14ac:dyDescent="0.45">
      <c r="A28" s="77" t="s">
        <v>49</v>
      </c>
    </row>
    <row r="29" spans="1:6" ht="16" outlineLevel="1" x14ac:dyDescent="0.4">
      <c r="A29" s="68"/>
      <c r="B29" s="78">
        <v>45950</v>
      </c>
      <c r="C29" s="78">
        <v>45951</v>
      </c>
      <c r="D29" s="78">
        <v>45952</v>
      </c>
      <c r="E29" s="78">
        <v>45953</v>
      </c>
      <c r="F29" s="78">
        <v>45954</v>
      </c>
    </row>
    <row r="30" spans="1:6" ht="37" customHeight="1" outlineLevel="1" x14ac:dyDescent="0.4">
      <c r="A30" s="68"/>
      <c r="B30" s="71">
        <v>46314</v>
      </c>
      <c r="C30" s="71">
        <v>46315</v>
      </c>
      <c r="D30" s="71">
        <v>46316</v>
      </c>
      <c r="E30" s="71">
        <v>46317</v>
      </c>
      <c r="F30" s="71">
        <v>46318</v>
      </c>
    </row>
    <row r="31" spans="1:6" ht="94.5" customHeight="1" outlineLevel="1" x14ac:dyDescent="0.4">
      <c r="A31" s="72" t="s">
        <v>43</v>
      </c>
      <c r="B31" s="70"/>
      <c r="C31" s="69"/>
      <c r="D31" s="69"/>
      <c r="E31" s="69"/>
      <c r="F31" s="69"/>
    </row>
    <row r="32" spans="1:6" ht="94.5" customHeight="1" outlineLevel="1" x14ac:dyDescent="0.4">
      <c r="A32" s="72" t="s">
        <v>44</v>
      </c>
      <c r="B32" s="69"/>
      <c r="C32" s="69"/>
      <c r="D32" s="69"/>
      <c r="E32" s="69"/>
      <c r="F32" s="70"/>
    </row>
  </sheetData>
  <dataValidations count="2">
    <dataValidation type="list" allowBlank="1" showInputMessage="1" showErrorMessage="1" sqref="B4:F5 B31:F32 B17:F18 B24:F25 E10:F11 B11:D11 B10" xr:uid="{DA61C9F5-9E1F-492C-A4EB-6D748BA56077}">
      <formula1>$K$2:$K$5</formula1>
    </dataValidation>
    <dataValidation type="list" allowBlank="1" showInputMessage="1" showErrorMessage="1" sqref="C10:D10" xr:uid="{4ADD67B5-1E8E-4BC6-98D9-649CF258AA2D}">
      <formula1>$K$2:$K$6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EE1FA-BEE8-4DFD-8236-030A8B2A61FC}">
  <dimension ref="A1:K8"/>
  <sheetViews>
    <sheetView zoomScale="160" zoomScaleNormal="160" workbookViewId="0">
      <selection activeCell="D37" sqref="D37"/>
    </sheetView>
  </sheetViews>
  <sheetFormatPr defaultColWidth="9.23046875" defaultRowHeight="15" outlineLevelRow="1" x14ac:dyDescent="0.4"/>
  <cols>
    <col min="1" max="1" width="10" style="66" bestFit="1" customWidth="1"/>
    <col min="2" max="2" width="15.23046875" style="66" bestFit="1" customWidth="1"/>
    <col min="3" max="3" width="16.84375" style="66" bestFit="1" customWidth="1"/>
    <col min="4" max="6" width="15.23046875" style="66" bestFit="1" customWidth="1"/>
    <col min="7" max="10" width="9.23046875" style="66"/>
    <col min="11" max="11" width="9.23046875" style="74"/>
    <col min="12" max="16384" width="9.23046875" style="66"/>
  </cols>
  <sheetData>
    <row r="1" spans="1:7" s="75" customFormat="1" ht="25" customHeight="1" outlineLevel="1" x14ac:dyDescent="0.4">
      <c r="A1" s="87" t="s">
        <v>53</v>
      </c>
      <c r="B1" s="87"/>
      <c r="C1" s="87"/>
      <c r="D1" s="87"/>
      <c r="E1" s="88"/>
      <c r="F1" s="88"/>
    </row>
    <row r="2" spans="1:7" outlineLevel="1" x14ac:dyDescent="0.4">
      <c r="A2" s="89"/>
      <c r="B2" s="90">
        <v>45950</v>
      </c>
      <c r="C2" s="90">
        <v>45951</v>
      </c>
      <c r="D2" s="90">
        <v>45952</v>
      </c>
      <c r="E2" s="90">
        <v>45953</v>
      </c>
      <c r="F2" s="90">
        <v>45954</v>
      </c>
    </row>
    <row r="3" spans="1:7" ht="37" customHeight="1" outlineLevel="1" x14ac:dyDescent="0.4">
      <c r="A3" s="89"/>
      <c r="B3" s="91">
        <v>45999</v>
      </c>
      <c r="C3" s="91">
        <v>46000</v>
      </c>
      <c r="D3" s="91">
        <v>46001</v>
      </c>
      <c r="E3" s="91">
        <v>46002</v>
      </c>
      <c r="F3" s="91">
        <v>46003</v>
      </c>
    </row>
    <row r="4" spans="1:7" ht="45.75" customHeight="1" outlineLevel="1" x14ac:dyDescent="0.4">
      <c r="A4" s="92" t="s">
        <v>43</v>
      </c>
      <c r="B4" s="93"/>
      <c r="C4" s="94" t="s">
        <v>52</v>
      </c>
      <c r="D4" s="95" t="s">
        <v>47</v>
      </c>
      <c r="E4" s="95" t="s">
        <v>45</v>
      </c>
      <c r="F4" s="93"/>
    </row>
    <row r="5" spans="1:7" ht="45.75" customHeight="1" outlineLevel="1" x14ac:dyDescent="0.4">
      <c r="A5" s="92" t="s">
        <v>44</v>
      </c>
      <c r="B5" s="94" t="s">
        <v>47</v>
      </c>
      <c r="C5" s="94" t="s">
        <v>45</v>
      </c>
      <c r="D5" s="94" t="s">
        <v>45</v>
      </c>
      <c r="E5" s="93"/>
      <c r="F5" s="93"/>
    </row>
    <row r="6" spans="1:7" x14ac:dyDescent="0.4">
      <c r="A6" s="96"/>
      <c r="B6" s="97" t="s">
        <v>54</v>
      </c>
      <c r="C6" s="97" t="s">
        <v>54</v>
      </c>
      <c r="D6" s="97" t="s">
        <v>54</v>
      </c>
      <c r="E6" s="97" t="s">
        <v>55</v>
      </c>
    </row>
    <row r="8" spans="1:7" x14ac:dyDescent="0.4">
      <c r="G8" s="96"/>
    </row>
  </sheetData>
  <dataValidations count="1">
    <dataValidation type="list" allowBlank="1" showInputMessage="1" showErrorMessage="1" sqref="B4:F5" xr:uid="{0617BDF7-6BB1-4DD7-A20D-E4BACA571D70}">
      <formula1>#REF!</formula1>
    </dataValidation>
  </dataValidation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55AECABBB2A674ABC9B322DAD0681C4" ma:contentTypeVersion="18" ma:contentTypeDescription="Ein neues Dokument erstellen." ma:contentTypeScope="" ma:versionID="0a56d685a7c4eed04d9fe411459acba2">
  <xsd:schema xmlns:xsd="http://www.w3.org/2001/XMLSchema" xmlns:xs="http://www.w3.org/2001/XMLSchema" xmlns:p="http://schemas.microsoft.com/office/2006/metadata/properties" xmlns:ns2="2a3fb2cc-5f38-47d7-9908-d050719f8639" xmlns:ns3="e81dc004-5eed-49b2-aa1a-01cff2859a94" targetNamespace="http://schemas.microsoft.com/office/2006/metadata/properties" ma:root="true" ma:fieldsID="c65ee612840f43f1791e5856c1e21de5" ns2:_="" ns3:_="">
    <xsd:import namespace="2a3fb2cc-5f38-47d7-9908-d050719f8639"/>
    <xsd:import namespace="e81dc004-5eed-49b2-aa1a-01cff2859a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3fb2cc-5f38-47d7-9908-d050719f86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9304a2f2-5654-4392-bac9-cc8d75b659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1dc004-5eed-49b2-aa1a-01cff2859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84af8a3-f246-4c80-814a-2bc1721e13f8}" ma:internalName="TaxCatchAll" ma:showField="CatchAllData" ma:web="e81dc004-5eed-49b2-aa1a-01cff2859a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2a3fb2cc-5f38-47d7-9908-d050719f8639" xsi:nil="true"/>
    <lcf76f155ced4ddcb4097134ff3c332f xmlns="2a3fb2cc-5f38-47d7-9908-d050719f8639">
      <Terms xmlns="http://schemas.microsoft.com/office/infopath/2007/PartnerControls"/>
    </lcf76f155ced4ddcb4097134ff3c332f>
    <TaxCatchAll xmlns="e81dc004-5eed-49b2-aa1a-01cff2859a94" xsi:nil="true"/>
  </documentManagement>
</p:properties>
</file>

<file path=customXml/itemProps1.xml><?xml version="1.0" encoding="utf-8"?>
<ds:datastoreItem xmlns:ds="http://schemas.openxmlformats.org/officeDocument/2006/customXml" ds:itemID="{284082A6-59E9-47FE-A802-4274C54383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C724B36-DBCA-4AF9-9A95-D0FB72E96D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3fb2cc-5f38-47d7-9908-d050719f8639"/>
    <ds:schemaRef ds:uri="e81dc004-5eed-49b2-aa1a-01cff2859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8A6C93-A69C-4202-9E10-B2DDF75C0D1E}">
  <ds:schemaRefs>
    <ds:schemaRef ds:uri="http://purl.org/dc/terms/"/>
    <ds:schemaRef ds:uri="http://schemas.openxmlformats.org/package/2006/metadata/core-properties"/>
    <ds:schemaRef ds:uri="2a3fb2cc-5f38-47d7-9908-d050719f8639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e81dc004-5eed-49b2-aa1a-01cff2859a9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TM89105255</Template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2025</vt:lpstr>
      <vt:lpstr>2026</vt:lpstr>
      <vt:lpstr>Details</vt:lpstr>
      <vt:lpstr>Brussels V1</vt:lpstr>
      <vt:lpstr>'2025'!CalendarYear</vt:lpstr>
      <vt:lpstr>CalendarYear</vt:lpstr>
      <vt:lpstr>'2025'!PY</vt:lpstr>
      <vt:lpstr>PY</vt:lpstr>
      <vt:lpstr>'2025'!Range_Dates</vt:lpstr>
      <vt:lpstr>Range_Dates</vt:lpstr>
      <vt:lpstr>'2025'!Range_Days</vt:lpstr>
      <vt:lpstr>Range_Days</vt:lpstr>
      <vt:lpstr>'2025'!Range_Weekdays</vt:lpstr>
      <vt:lpstr>Range_Weekdays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2020-10-06T19:45:38Z</dcterms:created>
  <dcterms:modified xsi:type="dcterms:W3CDTF">2025-12-10T12:11:01Z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0x010100155AECABBB2A674ABC9B322DAD0681C4</vt:lpwstr>
  </property>
  <property fmtid="{D5CDD505-2E9C-101B-9397-08002B2CF9AE}" pid="3" name="MediaServiceImageTags">
    <vt:lpwstr/>
  </property>
</Properties>
</file>